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2.xml" ContentType="application/vnd.ms-excel.threaded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C:\Users\no3\OneDrive - Ricardo Plc\Desktop\Desktop\Corporate work\"/>
    </mc:Choice>
  </mc:AlternateContent>
  <xr:revisionPtr revIDLastSave="0" documentId="8_{0C773138-72D4-472B-A2A4-1917861BEAD7}" xr6:coauthVersionLast="45" xr6:coauthVersionMax="45" xr10:uidLastSave="{00000000-0000-0000-0000-000000000000}"/>
  <bookViews>
    <workbookView xWindow="-120" yWindow="-120" windowWidth="29040" windowHeight="15840" tabRatio="857" activeTab="2" xr2:uid="{00000000-000D-0000-FFFF-FFFF00000000}"/>
  </bookViews>
  <sheets>
    <sheet name="Guidance" sheetId="14" r:id="rId1"/>
    <sheet name="Units" sheetId="7" r:id="rId2"/>
    <sheet name="Assumptions" sheetId="25" r:id="rId3"/>
    <sheet name="System Boundary" sheetId="8" r:id="rId4"/>
    <sheet name="Summary" sheetId="24" r:id="rId5"/>
    <sheet name="Fossil feedstock counterfactual" sheetId="26" r:id="rId6"/>
    <sheet name="Additional evidence" sheetId="27" r:id="rId7"/>
    <sheet name="Feedstock collection" sheetId="15" r:id="rId8"/>
    <sheet name="Feedstock transport" sheetId="4" r:id="rId9"/>
    <sheet name="Pre-processing" sheetId="16" r:id="rId10"/>
    <sheet name="Intermediate transport" sheetId="17" r:id="rId11"/>
    <sheet name="Conversion" sheetId="9" r:id="rId12"/>
    <sheet name="Further transport" sheetId="18" r:id="rId13"/>
    <sheet name="Upgrading" sheetId="19" r:id="rId14"/>
    <sheet name="Fuel distribution 1" sheetId="20" r:id="rId15"/>
    <sheet name="Fuel storage" sheetId="21" r:id="rId16"/>
    <sheet name="Fuel distribution 2" sheetId="22" r:id="rId17"/>
    <sheet name="Plane refuelling" sheetId="23" r:id="rId18"/>
  </sheets>
  <externalReferences>
    <externalReference r:id="rId19"/>
  </externalReferences>
  <definedNames>
    <definedName name="___thinkcellH0MAAAAAAAAAAAAA7dNG6tch00eipRX895PDVA" hidden="1">#REF!</definedName>
    <definedName name="__1234Graph_A" hidden="1">[1]Depreciation!#REF!</definedName>
    <definedName name="__123Graph_A" hidden="1">[1]Depreciation!#REF!</definedName>
    <definedName name="__123Graph_B" hidden="1">[1]Depreciation!#REF!</definedName>
    <definedName name="__123Graph_C" hidden="1">[1]Depreciation!#REF!</definedName>
    <definedName name="__123Graph_D" hidden="1">[1]Depreciation!#REF!</definedName>
    <definedName name="__123Graph_E" hidden="1">[1]Depreciation!#REF!</definedName>
    <definedName name="__123Graph_F" hidden="1">[1]Depreciation!#REF!</definedName>
    <definedName name="__123Graph_X" hidden="1">[1]Depreciation!#REF!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_Table1_In1" hidden="1">#REF!</definedName>
    <definedName name="_Table1_Out" hidden="1">#REF!</definedName>
    <definedName name="aadsds"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anscount" hidden="1">1</definedName>
    <definedName name="bbl_to_USgal">Units!$C$25</definedName>
    <definedName name="CBWorkbookPriority" hidden="1">-1631513760</definedName>
    <definedName name="HTML1_1" hidden="1">"[FCFF3]Sheet1!$A$1:$L$34"</definedName>
    <definedName name="HTML1_10" hidden="1">""</definedName>
    <definedName name="HTML1_11" hidden="1">1</definedName>
    <definedName name="HTML1_12" hidden="1">"Aswath:Adobe SiteMill™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39343.6573842593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kWh_to_MJ">Units!$C$8</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b_inputLocation" hidden="1">#REF!</definedName>
    <definedName name="RiskAfterRecalcMacro" hidden="1">"BetweenIterationsMacro"</definedName>
    <definedName name="RiskAfterSimMacro" hidden="1">""</definedName>
    <definedName name="RiskBeforeRecalcMacro" hidden="1">""</definedName>
    <definedName name="RiskBeforeSimMacro" hidden="1">""</definedName>
    <definedName name="RiskCollectDistributionSamples" hidden="1">1</definedName>
    <definedName name="RiskFixedSeed" hidden="1">2009000</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FALSE</definedName>
    <definedName name="UNI_AA_VERSION" hidden="1">"150.2.0"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POST" hidden="1">256</definedName>
    <definedName name="UNI_PRES_PRIOR" hidden="1">2048</definedName>
    <definedName name="UNI_PRES_RECENT" hidden="1">1024</definedName>
    <definedName name="UNI_PRES_STATIC" hidden="1">128</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My._.estimate._.report." localSheetId="1" hidden="1">{"Equipment",#N/A,FALSE,"A";"Summary",#N/A,FALSE,"B"}</definedName>
    <definedName name="wrn.My._.estimate._.report." hidden="1">{"Equipment",#N/A,FALSE,"A";"Summary",#N/A,FALSE,"B"}</definedName>
    <definedName name="Yes_No">Units!$B$89:$B$90</definedName>
  </definedNames>
  <calcPr calcId="191028"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25" l="1"/>
  <c r="H12" i="26"/>
  <c r="I12" i="26"/>
  <c r="C9" i="25"/>
  <c r="C8" i="25"/>
  <c r="AQ11" i="25" s="1"/>
  <c r="M11" i="25" l="1"/>
  <c r="Q11" i="25"/>
  <c r="U11" i="25"/>
  <c r="H10" i="26" s="1"/>
  <c r="I10" i="26" s="1"/>
  <c r="E22" i="24" s="1"/>
  <c r="Y11" i="25"/>
  <c r="AC11" i="25"/>
  <c r="AG11" i="25"/>
  <c r="AK11" i="25"/>
  <c r="N11" i="25"/>
  <c r="R11" i="25"/>
  <c r="V11" i="25"/>
  <c r="Z11" i="25"/>
  <c r="AD11" i="25"/>
  <c r="AH11" i="25"/>
  <c r="AL11" i="25"/>
  <c r="O11" i="25"/>
  <c r="S11" i="25"/>
  <c r="W11" i="25"/>
  <c r="AA11" i="25"/>
  <c r="AE11" i="25"/>
  <c r="AI11" i="25"/>
  <c r="AM11" i="25"/>
  <c r="P11" i="25"/>
  <c r="T11" i="25"/>
  <c r="X11" i="25"/>
  <c r="AB11" i="25"/>
  <c r="AF11" i="25"/>
  <c r="AJ11" i="25"/>
  <c r="AN11" i="25"/>
  <c r="AO11" i="25"/>
  <c r="AP11" i="25"/>
  <c r="L19" i="18"/>
  <c r="P19" i="18" s="1"/>
  <c r="N19" i="18"/>
  <c r="O19" i="18"/>
  <c r="W19" i="18"/>
  <c r="L32" i="18"/>
  <c r="Q32" i="18" s="1"/>
  <c r="N32" i="18"/>
  <c r="O32" i="18"/>
  <c r="W32" i="18"/>
  <c r="Q19" i="18" l="1"/>
  <c r="P32" i="18"/>
  <c r="W43" i="23" l="1"/>
  <c r="W42" i="23"/>
  <c r="W41" i="23"/>
  <c r="W40" i="23"/>
  <c r="W39" i="23"/>
  <c r="W38" i="23"/>
  <c r="W37" i="23"/>
  <c r="W36" i="23"/>
  <c r="W35" i="23"/>
  <c r="W34" i="23"/>
  <c r="W33" i="23"/>
  <c r="W32" i="23"/>
  <c r="W31" i="23"/>
  <c r="W30" i="23"/>
  <c r="W24" i="23"/>
  <c r="W23" i="23"/>
  <c r="W22" i="23"/>
  <c r="W21" i="23"/>
  <c r="W20" i="23"/>
  <c r="W19" i="23"/>
  <c r="W18" i="23"/>
  <c r="W17" i="23"/>
  <c r="W16" i="23"/>
  <c r="W15" i="23"/>
  <c r="W14" i="23"/>
  <c r="W13" i="23"/>
  <c r="W12" i="23"/>
  <c r="W11" i="23"/>
  <c r="W10" i="23"/>
  <c r="W9" i="23"/>
  <c r="W43" i="22"/>
  <c r="W42" i="22"/>
  <c r="W41" i="22"/>
  <c r="W40" i="22"/>
  <c r="W39" i="22"/>
  <c r="W38" i="22"/>
  <c r="W37" i="22"/>
  <c r="W36" i="22"/>
  <c r="W35" i="22"/>
  <c r="W34" i="22"/>
  <c r="W33" i="22"/>
  <c r="W32" i="22"/>
  <c r="W31" i="22"/>
  <c r="W30" i="22"/>
  <c r="W24" i="22"/>
  <c r="W23" i="22"/>
  <c r="W22" i="22"/>
  <c r="W21" i="22"/>
  <c r="W20" i="22"/>
  <c r="W19" i="22"/>
  <c r="W18" i="22"/>
  <c r="W17" i="22"/>
  <c r="W16" i="22"/>
  <c r="W15" i="22"/>
  <c r="W14" i="22"/>
  <c r="W13" i="22"/>
  <c r="W12" i="22"/>
  <c r="W11" i="22"/>
  <c r="W10" i="22"/>
  <c r="W9" i="22"/>
  <c r="W43" i="21"/>
  <c r="W42" i="21"/>
  <c r="W41" i="21"/>
  <c r="W40" i="21"/>
  <c r="W39" i="21"/>
  <c r="W38" i="21"/>
  <c r="W37" i="21"/>
  <c r="W36" i="21"/>
  <c r="W35" i="21"/>
  <c r="W34" i="21"/>
  <c r="W33" i="21"/>
  <c r="W32" i="21"/>
  <c r="W31" i="21"/>
  <c r="W30" i="21"/>
  <c r="W24" i="21"/>
  <c r="W23" i="21"/>
  <c r="W22" i="21"/>
  <c r="W21" i="21"/>
  <c r="W20" i="21"/>
  <c r="W19" i="21"/>
  <c r="W18" i="21"/>
  <c r="W17" i="21"/>
  <c r="W16" i="21"/>
  <c r="W15" i="21"/>
  <c r="W14" i="21"/>
  <c r="W13" i="21"/>
  <c r="W12" i="21"/>
  <c r="W11" i="21"/>
  <c r="W10" i="21"/>
  <c r="W9" i="21"/>
  <c r="W43" i="20"/>
  <c r="W42" i="20"/>
  <c r="W41" i="20"/>
  <c r="W40" i="20"/>
  <c r="W39" i="20"/>
  <c r="W38" i="20"/>
  <c r="W37" i="20"/>
  <c r="W36" i="20"/>
  <c r="W35" i="20"/>
  <c r="W34" i="20"/>
  <c r="W33" i="20"/>
  <c r="W32" i="20"/>
  <c r="W31" i="20"/>
  <c r="W30" i="20"/>
  <c r="W24" i="20"/>
  <c r="W23" i="20"/>
  <c r="W22" i="20"/>
  <c r="W21" i="20"/>
  <c r="W20" i="20"/>
  <c r="W19" i="20"/>
  <c r="W18" i="20"/>
  <c r="W17" i="20"/>
  <c r="W16" i="20"/>
  <c r="W15" i="20"/>
  <c r="W14" i="20"/>
  <c r="W13" i="20"/>
  <c r="W12" i="20"/>
  <c r="W11" i="20"/>
  <c r="W10" i="20"/>
  <c r="W9" i="20"/>
  <c r="W43" i="19"/>
  <c r="W42" i="19"/>
  <c r="W41" i="19"/>
  <c r="W40" i="19"/>
  <c r="W39" i="19"/>
  <c r="W38" i="19"/>
  <c r="W37" i="19"/>
  <c r="W36" i="19"/>
  <c r="W35" i="19"/>
  <c r="W34" i="19"/>
  <c r="W33" i="19"/>
  <c r="W32" i="19"/>
  <c r="W31" i="19"/>
  <c r="W30" i="19"/>
  <c r="W24" i="19"/>
  <c r="W23" i="19"/>
  <c r="W22" i="19"/>
  <c r="W21" i="19"/>
  <c r="W20" i="19"/>
  <c r="W19" i="19"/>
  <c r="W18" i="19"/>
  <c r="W17" i="19"/>
  <c r="W16" i="19"/>
  <c r="W15" i="19"/>
  <c r="W14" i="19"/>
  <c r="W13" i="19"/>
  <c r="W12" i="19"/>
  <c r="W11" i="19"/>
  <c r="W10" i="19"/>
  <c r="W9" i="19"/>
  <c r="W43" i="18"/>
  <c r="W42" i="18"/>
  <c r="W41" i="18"/>
  <c r="W40" i="18"/>
  <c r="W39" i="18"/>
  <c r="W38" i="18"/>
  <c r="W37" i="18"/>
  <c r="W36" i="18"/>
  <c r="W35" i="18"/>
  <c r="W34" i="18"/>
  <c r="W33" i="18"/>
  <c r="W31" i="18"/>
  <c r="W30" i="18"/>
  <c r="W24" i="18"/>
  <c r="W23" i="18"/>
  <c r="W22" i="18"/>
  <c r="W21" i="18"/>
  <c r="W20" i="18"/>
  <c r="W18" i="18"/>
  <c r="W17" i="18"/>
  <c r="W16" i="18"/>
  <c r="W15" i="18"/>
  <c r="W14" i="18"/>
  <c r="W13" i="18"/>
  <c r="W12" i="18"/>
  <c r="W11" i="18"/>
  <c r="W10" i="18"/>
  <c r="W9" i="18"/>
  <c r="W43" i="9"/>
  <c r="W42" i="9"/>
  <c r="W41" i="9"/>
  <c r="W40" i="9"/>
  <c r="W39" i="9"/>
  <c r="W38" i="9"/>
  <c r="W37" i="9"/>
  <c r="W36" i="9"/>
  <c r="W35" i="9"/>
  <c r="W34" i="9"/>
  <c r="W33" i="9"/>
  <c r="W32" i="9"/>
  <c r="W31" i="9"/>
  <c r="W30" i="9"/>
  <c r="W24" i="9"/>
  <c r="W23" i="9"/>
  <c r="W22" i="9"/>
  <c r="W21" i="9"/>
  <c r="W20" i="9"/>
  <c r="W19" i="9"/>
  <c r="W18" i="9"/>
  <c r="W17" i="9"/>
  <c r="W16" i="9"/>
  <c r="W15" i="9"/>
  <c r="W14" i="9"/>
  <c r="W13" i="9"/>
  <c r="W12" i="9"/>
  <c r="W11" i="9"/>
  <c r="W10" i="9"/>
  <c r="W9" i="9"/>
  <c r="W43" i="17"/>
  <c r="W42" i="17"/>
  <c r="W41" i="17"/>
  <c r="W40" i="17"/>
  <c r="W39" i="17"/>
  <c r="W38" i="17"/>
  <c r="W37" i="17"/>
  <c r="W36" i="17"/>
  <c r="W35" i="17"/>
  <c r="W34" i="17"/>
  <c r="W33" i="17"/>
  <c r="W32" i="17"/>
  <c r="W31" i="17"/>
  <c r="W30" i="17"/>
  <c r="W24" i="17"/>
  <c r="W23" i="17"/>
  <c r="W22" i="17"/>
  <c r="W21" i="17"/>
  <c r="W20" i="17"/>
  <c r="W19" i="17"/>
  <c r="W18" i="17"/>
  <c r="W17" i="17"/>
  <c r="W16" i="17"/>
  <c r="W15" i="17"/>
  <c r="W14" i="17"/>
  <c r="W13" i="17"/>
  <c r="W12" i="17"/>
  <c r="W11" i="17"/>
  <c r="W10" i="17"/>
  <c r="W9" i="17"/>
  <c r="W43" i="16"/>
  <c r="W42" i="16"/>
  <c r="W41" i="16"/>
  <c r="W40" i="16"/>
  <c r="W39" i="16"/>
  <c r="W38" i="16"/>
  <c r="W37" i="16"/>
  <c r="W36" i="16"/>
  <c r="W35" i="16"/>
  <c r="W34" i="16"/>
  <c r="W33" i="16"/>
  <c r="W32" i="16"/>
  <c r="W31" i="16"/>
  <c r="W30" i="16"/>
  <c r="W24" i="16"/>
  <c r="W23" i="16"/>
  <c r="W22" i="16"/>
  <c r="W21" i="16"/>
  <c r="W20" i="16"/>
  <c r="W19" i="16"/>
  <c r="W18" i="16"/>
  <c r="W17" i="16"/>
  <c r="W16" i="16"/>
  <c r="W15" i="16"/>
  <c r="W14" i="16"/>
  <c r="W13" i="16"/>
  <c r="W12" i="16"/>
  <c r="W11" i="16"/>
  <c r="W10" i="16"/>
  <c r="W9" i="16"/>
  <c r="W43" i="4"/>
  <c r="W42" i="4"/>
  <c r="W41" i="4"/>
  <c r="W40" i="4"/>
  <c r="W39" i="4"/>
  <c r="W38" i="4"/>
  <c r="W37" i="4"/>
  <c r="W36" i="4"/>
  <c r="W35" i="4"/>
  <c r="W34" i="4"/>
  <c r="W33" i="4"/>
  <c r="W32" i="4"/>
  <c r="W31" i="4"/>
  <c r="W30" i="4"/>
  <c r="W24" i="4"/>
  <c r="W23" i="4"/>
  <c r="W22" i="4"/>
  <c r="W21" i="4"/>
  <c r="W20" i="4"/>
  <c r="W19" i="4"/>
  <c r="W18" i="4"/>
  <c r="W17" i="4"/>
  <c r="W16" i="4"/>
  <c r="W15" i="4"/>
  <c r="W14" i="4"/>
  <c r="W13" i="4"/>
  <c r="W12" i="4"/>
  <c r="W11" i="4"/>
  <c r="W10" i="4"/>
  <c r="W9" i="4"/>
  <c r="W43" i="15"/>
  <c r="W42" i="15"/>
  <c r="W41" i="15"/>
  <c r="W40" i="15"/>
  <c r="W39" i="15"/>
  <c r="W38" i="15"/>
  <c r="W37" i="15"/>
  <c r="W36" i="15"/>
  <c r="W35" i="15"/>
  <c r="W34" i="15"/>
  <c r="W33" i="15"/>
  <c r="W32" i="15"/>
  <c r="W31" i="15"/>
  <c r="W30" i="15"/>
  <c r="W10" i="15"/>
  <c r="W11" i="15"/>
  <c r="W12" i="15"/>
  <c r="W13" i="15"/>
  <c r="W14" i="15"/>
  <c r="W15" i="15"/>
  <c r="W16" i="15"/>
  <c r="W17" i="15"/>
  <c r="W18" i="15"/>
  <c r="W19" i="15"/>
  <c r="W20" i="15"/>
  <c r="W21" i="15"/>
  <c r="W22" i="15"/>
  <c r="W23" i="15"/>
  <c r="W24" i="15"/>
  <c r="W9" i="15"/>
  <c r="W8" i="15"/>
  <c r="W4" i="9" l="1"/>
  <c r="E7" i="24" s="1"/>
  <c r="O17" i="19"/>
  <c r="N17" i="19"/>
  <c r="L17" i="19"/>
  <c r="Q17" i="19" s="1"/>
  <c r="L16" i="19"/>
  <c r="P16" i="19" s="1"/>
  <c r="N16" i="19"/>
  <c r="O16" i="19"/>
  <c r="L15" i="9"/>
  <c r="O43" i="4"/>
  <c r="N43" i="4"/>
  <c r="O42" i="4"/>
  <c r="N42" i="4"/>
  <c r="O41" i="4"/>
  <c r="N41" i="4"/>
  <c r="O40" i="4"/>
  <c r="N40" i="4"/>
  <c r="O39" i="4"/>
  <c r="N39" i="4"/>
  <c r="O38" i="4"/>
  <c r="N38" i="4"/>
  <c r="O37" i="4"/>
  <c r="N37" i="4"/>
  <c r="O36" i="4"/>
  <c r="N36" i="4"/>
  <c r="O35" i="4"/>
  <c r="N35" i="4"/>
  <c r="O34" i="4"/>
  <c r="N34" i="4"/>
  <c r="O33" i="4"/>
  <c r="N33" i="4"/>
  <c r="O32" i="4"/>
  <c r="N32" i="4"/>
  <c r="O31" i="4"/>
  <c r="N31" i="4"/>
  <c r="O30" i="4"/>
  <c r="N30" i="4"/>
  <c r="O29" i="4"/>
  <c r="N29" i="4"/>
  <c r="O28" i="4"/>
  <c r="N28" i="4"/>
  <c r="O27" i="4"/>
  <c r="N27" i="4"/>
  <c r="O43" i="16"/>
  <c r="N43" i="16"/>
  <c r="O42" i="16"/>
  <c r="N42" i="16"/>
  <c r="O41" i="16"/>
  <c r="N41" i="16"/>
  <c r="O40" i="16"/>
  <c r="N40" i="16"/>
  <c r="O39" i="16"/>
  <c r="N39" i="16"/>
  <c r="O38" i="16"/>
  <c r="N38" i="16"/>
  <c r="O37" i="16"/>
  <c r="N37" i="16"/>
  <c r="O36" i="16"/>
  <c r="N36" i="16"/>
  <c r="O35" i="16"/>
  <c r="N35" i="16"/>
  <c r="O34" i="16"/>
  <c r="N34" i="16"/>
  <c r="O33" i="16"/>
  <c r="N33" i="16"/>
  <c r="O32" i="16"/>
  <c r="N32" i="16"/>
  <c r="O31" i="16"/>
  <c r="N31" i="16"/>
  <c r="O30" i="16"/>
  <c r="N30" i="16"/>
  <c r="O29" i="16"/>
  <c r="N29" i="16"/>
  <c r="O28" i="16"/>
  <c r="N28" i="16"/>
  <c r="O27" i="16"/>
  <c r="N27" i="16"/>
  <c r="O43" i="17"/>
  <c r="N43" i="17"/>
  <c r="O42" i="17"/>
  <c r="N42" i="17"/>
  <c r="O41" i="17"/>
  <c r="N41" i="17"/>
  <c r="O40" i="17"/>
  <c r="N40" i="17"/>
  <c r="O39" i="17"/>
  <c r="N39" i="17"/>
  <c r="O38" i="17"/>
  <c r="N38" i="17"/>
  <c r="O37" i="17"/>
  <c r="N37" i="17"/>
  <c r="O36" i="17"/>
  <c r="N36" i="17"/>
  <c r="O35" i="17"/>
  <c r="N35" i="17"/>
  <c r="O34" i="17"/>
  <c r="N34" i="17"/>
  <c r="O33" i="17"/>
  <c r="N33" i="17"/>
  <c r="O32" i="17"/>
  <c r="N32" i="17"/>
  <c r="O31" i="17"/>
  <c r="N31" i="17"/>
  <c r="O30" i="17"/>
  <c r="N30" i="17"/>
  <c r="O29" i="17"/>
  <c r="N29" i="17"/>
  <c r="O28" i="17"/>
  <c r="N28" i="17"/>
  <c r="O27" i="17"/>
  <c r="N27" i="17"/>
  <c r="Q43" i="9"/>
  <c r="P43" i="9"/>
  <c r="O43" i="9"/>
  <c r="N43" i="9"/>
  <c r="O42" i="9"/>
  <c r="N42" i="9"/>
  <c r="O41" i="9"/>
  <c r="N41" i="9"/>
  <c r="O40" i="9"/>
  <c r="N40" i="9"/>
  <c r="O39" i="9"/>
  <c r="N39" i="9"/>
  <c r="O38" i="9"/>
  <c r="N38" i="9"/>
  <c r="O37" i="9"/>
  <c r="N37" i="9"/>
  <c r="O36" i="9"/>
  <c r="N36" i="9"/>
  <c r="O35" i="9"/>
  <c r="N35" i="9"/>
  <c r="O34" i="9"/>
  <c r="N34" i="9"/>
  <c r="O33" i="9"/>
  <c r="N33" i="9"/>
  <c r="O32" i="9"/>
  <c r="N32" i="9"/>
  <c r="O31" i="9"/>
  <c r="N31" i="9"/>
  <c r="O30" i="9"/>
  <c r="N30" i="9"/>
  <c r="O29" i="9"/>
  <c r="N29" i="9"/>
  <c r="O28" i="9"/>
  <c r="N28" i="9"/>
  <c r="O27" i="9"/>
  <c r="N27" i="9"/>
  <c r="O43" i="18"/>
  <c r="N43" i="18"/>
  <c r="O42" i="18"/>
  <c r="N42" i="18"/>
  <c r="O41" i="18"/>
  <c r="N41" i="18"/>
  <c r="O40" i="18"/>
  <c r="N40" i="18"/>
  <c r="O39" i="18"/>
  <c r="N39" i="18"/>
  <c r="O38" i="18"/>
  <c r="N38" i="18"/>
  <c r="O37" i="18"/>
  <c r="N37" i="18"/>
  <c r="O36" i="18"/>
  <c r="N36" i="18"/>
  <c r="O35" i="18"/>
  <c r="N35" i="18"/>
  <c r="O34" i="18"/>
  <c r="N34" i="18"/>
  <c r="O33" i="18"/>
  <c r="N33" i="18"/>
  <c r="O31" i="18"/>
  <c r="N31" i="18"/>
  <c r="O30" i="18"/>
  <c r="N30" i="18"/>
  <c r="O29" i="18"/>
  <c r="N29" i="18"/>
  <c r="O28" i="18"/>
  <c r="N28" i="18"/>
  <c r="O27" i="18"/>
  <c r="N27" i="18"/>
  <c r="O43" i="19"/>
  <c r="N43" i="19"/>
  <c r="O42" i="19"/>
  <c r="N42" i="19"/>
  <c r="O41" i="19"/>
  <c r="N41" i="19"/>
  <c r="O40" i="19"/>
  <c r="N40" i="19"/>
  <c r="O39" i="19"/>
  <c r="N39" i="19"/>
  <c r="O38" i="19"/>
  <c r="N38" i="19"/>
  <c r="O37" i="19"/>
  <c r="N37" i="19"/>
  <c r="O36" i="19"/>
  <c r="N36" i="19"/>
  <c r="O35" i="19"/>
  <c r="N35" i="19"/>
  <c r="O34" i="19"/>
  <c r="N34" i="19"/>
  <c r="O33" i="19"/>
  <c r="N33" i="19"/>
  <c r="O32" i="19"/>
  <c r="N32" i="19"/>
  <c r="O31" i="19"/>
  <c r="N31" i="19"/>
  <c r="O30" i="19"/>
  <c r="N30" i="19"/>
  <c r="O29" i="19"/>
  <c r="N29" i="19"/>
  <c r="O28" i="19"/>
  <c r="N28" i="19"/>
  <c r="O27" i="19"/>
  <c r="N27" i="19"/>
  <c r="O43" i="20"/>
  <c r="N43" i="20"/>
  <c r="O42" i="20"/>
  <c r="N42" i="20"/>
  <c r="O41" i="20"/>
  <c r="N41" i="20"/>
  <c r="O40" i="20"/>
  <c r="N40" i="20"/>
  <c r="O39" i="20"/>
  <c r="N39" i="20"/>
  <c r="O38" i="20"/>
  <c r="N38" i="20"/>
  <c r="O37" i="20"/>
  <c r="N37" i="20"/>
  <c r="O36" i="20"/>
  <c r="N36" i="20"/>
  <c r="O35" i="20"/>
  <c r="N35" i="20"/>
  <c r="O34" i="20"/>
  <c r="N34" i="20"/>
  <c r="O33" i="20"/>
  <c r="N33" i="20"/>
  <c r="O32" i="20"/>
  <c r="N32" i="20"/>
  <c r="O31" i="20"/>
  <c r="N31" i="20"/>
  <c r="O30" i="20"/>
  <c r="N30" i="20"/>
  <c r="O29" i="20"/>
  <c r="N29" i="20"/>
  <c r="O28" i="20"/>
  <c r="N28" i="20"/>
  <c r="O27" i="20"/>
  <c r="N27" i="20"/>
  <c r="O43" i="21"/>
  <c r="N43" i="21"/>
  <c r="O42" i="21"/>
  <c r="N42" i="21"/>
  <c r="O41" i="21"/>
  <c r="N41" i="21"/>
  <c r="O40" i="21"/>
  <c r="N40" i="21"/>
  <c r="O39" i="21"/>
  <c r="N39" i="21"/>
  <c r="O38" i="21"/>
  <c r="N38" i="21"/>
  <c r="O37" i="21"/>
  <c r="N37" i="21"/>
  <c r="O36" i="21"/>
  <c r="N36" i="21"/>
  <c r="O35" i="21"/>
  <c r="N35" i="21"/>
  <c r="O34" i="21"/>
  <c r="N34" i="21"/>
  <c r="O33" i="21"/>
  <c r="N33" i="21"/>
  <c r="O32" i="21"/>
  <c r="N32" i="21"/>
  <c r="O31" i="21"/>
  <c r="N31" i="21"/>
  <c r="O30" i="21"/>
  <c r="N30" i="21"/>
  <c r="O29" i="21"/>
  <c r="N29" i="21"/>
  <c r="O28" i="21"/>
  <c r="N28" i="21"/>
  <c r="O27" i="21"/>
  <c r="N27" i="21"/>
  <c r="O43" i="22"/>
  <c r="N43" i="22"/>
  <c r="O42" i="22"/>
  <c r="N42" i="22"/>
  <c r="O41" i="22"/>
  <c r="N41" i="22"/>
  <c r="O40" i="22"/>
  <c r="N40" i="22"/>
  <c r="O39" i="22"/>
  <c r="N39" i="22"/>
  <c r="O38" i="22"/>
  <c r="N38" i="22"/>
  <c r="O37" i="22"/>
  <c r="N37" i="22"/>
  <c r="O36" i="22"/>
  <c r="N36" i="22"/>
  <c r="O35" i="22"/>
  <c r="N35" i="22"/>
  <c r="O34" i="22"/>
  <c r="N34" i="22"/>
  <c r="O33" i="22"/>
  <c r="N33" i="22"/>
  <c r="O32" i="22"/>
  <c r="N32" i="22"/>
  <c r="O31" i="22"/>
  <c r="N31" i="22"/>
  <c r="O30" i="22"/>
  <c r="N30" i="22"/>
  <c r="O29" i="22"/>
  <c r="N29" i="22"/>
  <c r="O28" i="22"/>
  <c r="N28" i="22"/>
  <c r="O27" i="22"/>
  <c r="N27" i="22"/>
  <c r="O43" i="23"/>
  <c r="N43" i="23"/>
  <c r="O42" i="23"/>
  <c r="N42" i="23"/>
  <c r="O41" i="23"/>
  <c r="N41" i="23"/>
  <c r="O40" i="23"/>
  <c r="N40" i="23"/>
  <c r="O39" i="23"/>
  <c r="N39" i="23"/>
  <c r="O38" i="23"/>
  <c r="N38" i="23"/>
  <c r="O37" i="23"/>
  <c r="N37" i="23"/>
  <c r="O36" i="23"/>
  <c r="N36" i="23"/>
  <c r="O35" i="23"/>
  <c r="N35" i="23"/>
  <c r="O34" i="23"/>
  <c r="N34" i="23"/>
  <c r="O33" i="23"/>
  <c r="N33" i="23"/>
  <c r="O32" i="23"/>
  <c r="N32" i="23"/>
  <c r="O31" i="23"/>
  <c r="N31" i="23"/>
  <c r="O30" i="23"/>
  <c r="N30" i="23"/>
  <c r="O29" i="23"/>
  <c r="N29" i="23"/>
  <c r="O28" i="23"/>
  <c r="N28" i="23"/>
  <c r="O27" i="23"/>
  <c r="N27" i="23"/>
  <c r="L43" i="17"/>
  <c r="P43" i="17" s="1"/>
  <c r="L42" i="17"/>
  <c r="P42" i="17" s="1"/>
  <c r="L41" i="17"/>
  <c r="Q41" i="17" s="1"/>
  <c r="L40" i="17"/>
  <c r="P40" i="17" s="1"/>
  <c r="L39" i="17"/>
  <c r="P39" i="17" s="1"/>
  <c r="L38" i="17"/>
  <c r="P38" i="17" s="1"/>
  <c r="L37" i="17"/>
  <c r="Q37" i="17" s="1"/>
  <c r="L36" i="17"/>
  <c r="P36" i="17" s="1"/>
  <c r="L35" i="17"/>
  <c r="P35" i="17" s="1"/>
  <c r="L34" i="17"/>
  <c r="P34" i="17" s="1"/>
  <c r="L33" i="17"/>
  <c r="Q33" i="17" s="1"/>
  <c r="L32" i="17"/>
  <c r="P32" i="17" s="1"/>
  <c r="L31" i="17"/>
  <c r="L30" i="17"/>
  <c r="Q30" i="17" s="1"/>
  <c r="L29" i="17"/>
  <c r="Q29" i="17" s="1"/>
  <c r="L28" i="17"/>
  <c r="Q28" i="17" s="1"/>
  <c r="L27" i="17"/>
  <c r="P27" i="17" s="1"/>
  <c r="O24" i="17"/>
  <c r="N24" i="17"/>
  <c r="L24" i="17"/>
  <c r="P24" i="17" s="1"/>
  <c r="O23" i="17"/>
  <c r="N23" i="17"/>
  <c r="L23" i="17"/>
  <c r="Q23" i="17" s="1"/>
  <c r="O22" i="17"/>
  <c r="N22" i="17"/>
  <c r="L22" i="17"/>
  <c r="P22" i="17" s="1"/>
  <c r="P21" i="17"/>
  <c r="O21" i="17"/>
  <c r="N21" i="17"/>
  <c r="L21" i="17"/>
  <c r="Q21" i="17" s="1"/>
  <c r="O20" i="17"/>
  <c r="N20" i="17"/>
  <c r="L20" i="17"/>
  <c r="P20" i="17" s="1"/>
  <c r="O19" i="17"/>
  <c r="N19" i="17"/>
  <c r="L19" i="17"/>
  <c r="Q19" i="17" s="1"/>
  <c r="O18" i="17"/>
  <c r="N18" i="17"/>
  <c r="L18" i="17"/>
  <c r="Q18" i="17" s="1"/>
  <c r="P17" i="17"/>
  <c r="O17" i="17"/>
  <c r="N17" i="17"/>
  <c r="L17" i="17"/>
  <c r="Q17" i="17" s="1"/>
  <c r="O16" i="17"/>
  <c r="N16" i="17"/>
  <c r="L16" i="17"/>
  <c r="P16" i="17" s="1"/>
  <c r="O15" i="17"/>
  <c r="N15" i="17"/>
  <c r="L15" i="17"/>
  <c r="Q15" i="17" s="1"/>
  <c r="O14" i="17"/>
  <c r="N14" i="17"/>
  <c r="L14" i="17"/>
  <c r="Q14" i="17" s="1"/>
  <c r="O13" i="17"/>
  <c r="N13" i="17"/>
  <c r="L13" i="17"/>
  <c r="Q13" i="17" s="1"/>
  <c r="O12" i="17"/>
  <c r="N12" i="17"/>
  <c r="L12" i="17"/>
  <c r="Q12" i="17" s="1"/>
  <c r="O11" i="17"/>
  <c r="N11" i="17"/>
  <c r="L11" i="17"/>
  <c r="O10" i="17"/>
  <c r="N10" i="17"/>
  <c r="L10" i="17"/>
  <c r="Q10" i="17" s="1"/>
  <c r="O9" i="17"/>
  <c r="N9" i="17"/>
  <c r="L9" i="17"/>
  <c r="Q9" i="17" s="1"/>
  <c r="O8" i="17"/>
  <c r="N8" i="17"/>
  <c r="L8" i="17"/>
  <c r="Q8" i="17" s="1"/>
  <c r="P15" i="17" l="1"/>
  <c r="P41" i="17"/>
  <c r="P37" i="17"/>
  <c r="P28" i="17"/>
  <c r="P33" i="17"/>
  <c r="P9" i="17"/>
  <c r="Q16" i="17"/>
  <c r="P23" i="17"/>
  <c r="P13" i="17"/>
  <c r="P29" i="17"/>
  <c r="Q40" i="17"/>
  <c r="Q35" i="17"/>
  <c r="Q34" i="17"/>
  <c r="Q39" i="17"/>
  <c r="P30" i="17"/>
  <c r="Q38" i="17"/>
  <c r="Q43" i="17"/>
  <c r="Q11" i="17"/>
  <c r="P11" i="17"/>
  <c r="Q31" i="17"/>
  <c r="P31" i="17"/>
  <c r="Q36" i="17"/>
  <c r="Q42" i="17"/>
  <c r="Q16" i="19"/>
  <c r="P17" i="19"/>
  <c r="S29" i="17"/>
  <c r="S27" i="17"/>
  <c r="G6" i="24" s="1"/>
  <c r="S28" i="17"/>
  <c r="P19" i="17"/>
  <c r="Q27" i="17"/>
  <c r="Q32" i="17"/>
  <c r="Q20" i="17"/>
  <c r="Q22" i="17"/>
  <c r="Q24" i="17"/>
  <c r="P8" i="17"/>
  <c r="P10" i="17"/>
  <c r="P12" i="17"/>
  <c r="P14" i="17"/>
  <c r="P18" i="17"/>
  <c r="R27" i="17"/>
  <c r="C6" i="24" s="1"/>
  <c r="L43" i="4" l="1"/>
  <c r="L42" i="4"/>
  <c r="L41" i="4"/>
  <c r="L40" i="4"/>
  <c r="L39" i="4"/>
  <c r="L38" i="4"/>
  <c r="L37" i="4"/>
  <c r="L36" i="4"/>
  <c r="L35" i="4"/>
  <c r="L34" i="4"/>
  <c r="L33" i="4"/>
  <c r="L32" i="4"/>
  <c r="L31" i="4"/>
  <c r="L30" i="4"/>
  <c r="L29" i="4"/>
  <c r="L28" i="4"/>
  <c r="L27" i="4"/>
  <c r="O24" i="4"/>
  <c r="N24" i="4"/>
  <c r="L24" i="4"/>
  <c r="Q24" i="4" s="1"/>
  <c r="O23" i="4"/>
  <c r="N23" i="4"/>
  <c r="L23" i="4"/>
  <c r="Q23" i="4" s="1"/>
  <c r="O22" i="4"/>
  <c r="N22" i="4"/>
  <c r="L22" i="4"/>
  <c r="Q22" i="4" s="1"/>
  <c r="O21" i="4"/>
  <c r="N21" i="4"/>
  <c r="L21" i="4"/>
  <c r="Q21" i="4" s="1"/>
  <c r="O20" i="4"/>
  <c r="N20" i="4"/>
  <c r="L20" i="4"/>
  <c r="Q20" i="4" s="1"/>
  <c r="O19" i="4"/>
  <c r="N19" i="4"/>
  <c r="L19" i="4"/>
  <c r="Q19" i="4" s="1"/>
  <c r="O18" i="4"/>
  <c r="N18" i="4"/>
  <c r="L18" i="4"/>
  <c r="Q18" i="4" s="1"/>
  <c r="O17" i="4"/>
  <c r="N17" i="4"/>
  <c r="L17" i="4"/>
  <c r="Q17" i="4" s="1"/>
  <c r="O16" i="4"/>
  <c r="N16" i="4"/>
  <c r="L16" i="4"/>
  <c r="Q16" i="4" s="1"/>
  <c r="O15" i="4"/>
  <c r="N15" i="4"/>
  <c r="L15" i="4"/>
  <c r="Q15" i="4" s="1"/>
  <c r="O14" i="4"/>
  <c r="N14" i="4"/>
  <c r="L14" i="4"/>
  <c r="Q14" i="4" s="1"/>
  <c r="O13" i="4"/>
  <c r="N13" i="4"/>
  <c r="L13" i="4"/>
  <c r="Q13" i="4" s="1"/>
  <c r="O12" i="4"/>
  <c r="N12" i="4"/>
  <c r="L12" i="4"/>
  <c r="Q12" i="4" s="1"/>
  <c r="O11" i="4"/>
  <c r="N11" i="4"/>
  <c r="L11" i="4"/>
  <c r="Q11" i="4" s="1"/>
  <c r="O10" i="4"/>
  <c r="N10" i="4"/>
  <c r="L10" i="4"/>
  <c r="Q10" i="4" s="1"/>
  <c r="O9" i="4"/>
  <c r="N9" i="4"/>
  <c r="L9" i="4"/>
  <c r="Q9" i="4" s="1"/>
  <c r="O8" i="4"/>
  <c r="N8" i="4"/>
  <c r="L8" i="4"/>
  <c r="Q8" i="4" s="1"/>
  <c r="L43" i="16"/>
  <c r="L42" i="16"/>
  <c r="L41" i="16"/>
  <c r="L40" i="16"/>
  <c r="L39" i="16"/>
  <c r="L38" i="16"/>
  <c r="L37" i="16"/>
  <c r="L36" i="16"/>
  <c r="L35" i="16"/>
  <c r="L34" i="16"/>
  <c r="L33" i="16"/>
  <c r="L32" i="16"/>
  <c r="L31" i="16"/>
  <c r="L30" i="16"/>
  <c r="L29" i="16"/>
  <c r="L28" i="16"/>
  <c r="L27" i="16"/>
  <c r="O24" i="16"/>
  <c r="N24" i="16"/>
  <c r="L24" i="16"/>
  <c r="Q24" i="16" s="1"/>
  <c r="O23" i="16"/>
  <c r="N23" i="16"/>
  <c r="L23" i="16"/>
  <c r="Q23" i="16" s="1"/>
  <c r="O22" i="16"/>
  <c r="N22" i="16"/>
  <c r="L22" i="16"/>
  <c r="Q22" i="16" s="1"/>
  <c r="O21" i="16"/>
  <c r="N21" i="16"/>
  <c r="L21" i="16"/>
  <c r="Q21" i="16" s="1"/>
  <c r="O20" i="16"/>
  <c r="N20" i="16"/>
  <c r="L20" i="16"/>
  <c r="Q20" i="16" s="1"/>
  <c r="O19" i="16"/>
  <c r="N19" i="16"/>
  <c r="L19" i="16"/>
  <c r="Q19" i="16" s="1"/>
  <c r="O18" i="16"/>
  <c r="N18" i="16"/>
  <c r="L18" i="16"/>
  <c r="Q18" i="16" s="1"/>
  <c r="O17" i="16"/>
  <c r="N17" i="16"/>
  <c r="L17" i="16"/>
  <c r="Q17" i="16" s="1"/>
  <c r="O16" i="16"/>
  <c r="N16" i="16"/>
  <c r="L16" i="16"/>
  <c r="Q16" i="16" s="1"/>
  <c r="O15" i="16"/>
  <c r="N15" i="16"/>
  <c r="L15" i="16"/>
  <c r="Q15" i="16" s="1"/>
  <c r="O14" i="16"/>
  <c r="N14" i="16"/>
  <c r="L14" i="16"/>
  <c r="Q14" i="16" s="1"/>
  <c r="O13" i="16"/>
  <c r="N13" i="16"/>
  <c r="L13" i="16"/>
  <c r="Q13" i="16" s="1"/>
  <c r="O12" i="16"/>
  <c r="N12" i="16"/>
  <c r="L12" i="16"/>
  <c r="Q12" i="16" s="1"/>
  <c r="O11" i="16"/>
  <c r="N11" i="16"/>
  <c r="L11" i="16"/>
  <c r="Q11" i="16" s="1"/>
  <c r="O10" i="16"/>
  <c r="N10" i="16"/>
  <c r="L10" i="16"/>
  <c r="Q10" i="16" s="1"/>
  <c r="O9" i="16"/>
  <c r="N9" i="16"/>
  <c r="L9" i="16"/>
  <c r="Q9" i="16" s="1"/>
  <c r="O8" i="16"/>
  <c r="N8" i="16"/>
  <c r="L8" i="16"/>
  <c r="Q8" i="16" s="1"/>
  <c r="L43" i="18"/>
  <c r="L42" i="18"/>
  <c r="L41" i="18"/>
  <c r="L40" i="18"/>
  <c r="L39" i="18"/>
  <c r="L38" i="18"/>
  <c r="L37" i="18"/>
  <c r="L36" i="18"/>
  <c r="L35" i="18"/>
  <c r="L34" i="18"/>
  <c r="L33" i="18"/>
  <c r="L31" i="18"/>
  <c r="L30" i="18"/>
  <c r="L29" i="18"/>
  <c r="L28" i="18"/>
  <c r="L27" i="18"/>
  <c r="O24" i="18"/>
  <c r="N24" i="18"/>
  <c r="L24" i="18"/>
  <c r="Q24" i="18" s="1"/>
  <c r="O23" i="18"/>
  <c r="N23" i="18"/>
  <c r="L23" i="18"/>
  <c r="Q23" i="18" s="1"/>
  <c r="O22" i="18"/>
  <c r="N22" i="18"/>
  <c r="L22" i="18"/>
  <c r="Q22" i="18" s="1"/>
  <c r="O21" i="18"/>
  <c r="N21" i="18"/>
  <c r="L21" i="18"/>
  <c r="Q21" i="18" s="1"/>
  <c r="O20" i="18"/>
  <c r="N20" i="18"/>
  <c r="L20" i="18"/>
  <c r="Q20" i="18" s="1"/>
  <c r="O18" i="18"/>
  <c r="N18" i="18"/>
  <c r="L18" i="18"/>
  <c r="Q18" i="18" s="1"/>
  <c r="O17" i="18"/>
  <c r="N17" i="18"/>
  <c r="L17" i="18"/>
  <c r="Q17" i="18" s="1"/>
  <c r="O16" i="18"/>
  <c r="N16" i="18"/>
  <c r="L16" i="18"/>
  <c r="Q16" i="18" s="1"/>
  <c r="O15" i="18"/>
  <c r="N15" i="18"/>
  <c r="L15" i="18"/>
  <c r="Q15" i="18" s="1"/>
  <c r="O14" i="18"/>
  <c r="N14" i="18"/>
  <c r="L14" i="18"/>
  <c r="Q14" i="18" s="1"/>
  <c r="O13" i="18"/>
  <c r="N13" i="18"/>
  <c r="L13" i="18"/>
  <c r="Q13" i="18" s="1"/>
  <c r="O12" i="18"/>
  <c r="N12" i="18"/>
  <c r="L12" i="18"/>
  <c r="Q12" i="18" s="1"/>
  <c r="O11" i="18"/>
  <c r="N11" i="18"/>
  <c r="L11" i="18"/>
  <c r="Q11" i="18" s="1"/>
  <c r="O10" i="18"/>
  <c r="N10" i="18"/>
  <c r="L10" i="18"/>
  <c r="Q10" i="18" s="1"/>
  <c r="O9" i="18"/>
  <c r="N9" i="18"/>
  <c r="L9" i="18"/>
  <c r="Q9" i="18" s="1"/>
  <c r="O8" i="18"/>
  <c r="N8" i="18"/>
  <c r="L8" i="18"/>
  <c r="Q8" i="18" s="1"/>
  <c r="L43" i="19"/>
  <c r="L42" i="19"/>
  <c r="L41" i="19"/>
  <c r="L40" i="19"/>
  <c r="L39" i="19"/>
  <c r="L38" i="19"/>
  <c r="L37" i="19"/>
  <c r="L36" i="19"/>
  <c r="L35" i="19"/>
  <c r="L34" i="19"/>
  <c r="L33" i="19"/>
  <c r="L32" i="19"/>
  <c r="L31" i="19"/>
  <c r="L30" i="19"/>
  <c r="L29" i="19"/>
  <c r="L28" i="19"/>
  <c r="L27" i="19"/>
  <c r="O24" i="19"/>
  <c r="N24" i="19"/>
  <c r="L24" i="19"/>
  <c r="Q24" i="19" s="1"/>
  <c r="O23" i="19"/>
  <c r="N23" i="19"/>
  <c r="L23" i="19"/>
  <c r="Q23" i="19" s="1"/>
  <c r="O22" i="19"/>
  <c r="N22" i="19"/>
  <c r="L22" i="19"/>
  <c r="Q22" i="19" s="1"/>
  <c r="O21" i="19"/>
  <c r="N21" i="19"/>
  <c r="L21" i="19"/>
  <c r="Q21" i="19" s="1"/>
  <c r="O20" i="19"/>
  <c r="N20" i="19"/>
  <c r="L20" i="19"/>
  <c r="Q20" i="19" s="1"/>
  <c r="O19" i="19"/>
  <c r="N19" i="19"/>
  <c r="L19" i="19"/>
  <c r="Q19" i="19" s="1"/>
  <c r="O18" i="19"/>
  <c r="N18" i="19"/>
  <c r="L18" i="19"/>
  <c r="Q18" i="19" s="1"/>
  <c r="O15" i="19"/>
  <c r="N15" i="19"/>
  <c r="L15" i="19"/>
  <c r="Q15" i="19" s="1"/>
  <c r="O14" i="19"/>
  <c r="N14" i="19"/>
  <c r="L14" i="19"/>
  <c r="Q14" i="19" s="1"/>
  <c r="O13" i="19"/>
  <c r="N13" i="19"/>
  <c r="L13" i="19"/>
  <c r="Q13" i="19" s="1"/>
  <c r="O12" i="19"/>
  <c r="N12" i="19"/>
  <c r="L12" i="19"/>
  <c r="Q12" i="19" s="1"/>
  <c r="O11" i="19"/>
  <c r="N11" i="19"/>
  <c r="L11" i="19"/>
  <c r="Q11" i="19" s="1"/>
  <c r="O10" i="19"/>
  <c r="N10" i="19"/>
  <c r="L10" i="19"/>
  <c r="Q10" i="19" s="1"/>
  <c r="P9" i="19"/>
  <c r="O9" i="19"/>
  <c r="N9" i="19"/>
  <c r="L9" i="19"/>
  <c r="Q9" i="19" s="1"/>
  <c r="O8" i="19"/>
  <c r="N8" i="19"/>
  <c r="L8" i="19"/>
  <c r="Q8" i="19" s="1"/>
  <c r="L43" i="20"/>
  <c r="L42" i="20"/>
  <c r="L41" i="20"/>
  <c r="L40" i="20"/>
  <c r="L39" i="20"/>
  <c r="L38" i="20"/>
  <c r="L37" i="20"/>
  <c r="L36" i="20"/>
  <c r="L35" i="20"/>
  <c r="L34" i="20"/>
  <c r="L33" i="20"/>
  <c r="L32" i="20"/>
  <c r="L31" i="20"/>
  <c r="L30" i="20"/>
  <c r="L29" i="20"/>
  <c r="L28" i="20"/>
  <c r="L27" i="20"/>
  <c r="O24" i="20"/>
  <c r="N24" i="20"/>
  <c r="L24" i="20"/>
  <c r="Q24" i="20" s="1"/>
  <c r="O23" i="20"/>
  <c r="N23" i="20"/>
  <c r="L23" i="20"/>
  <c r="Q23" i="20" s="1"/>
  <c r="O22" i="20"/>
  <c r="N22" i="20"/>
  <c r="L22" i="20"/>
  <c r="Q22" i="20" s="1"/>
  <c r="O21" i="20"/>
  <c r="N21" i="20"/>
  <c r="L21" i="20"/>
  <c r="Q21" i="20" s="1"/>
  <c r="O20" i="20"/>
  <c r="N20" i="20"/>
  <c r="L20" i="20"/>
  <c r="Q20" i="20" s="1"/>
  <c r="O19" i="20"/>
  <c r="N19" i="20"/>
  <c r="L19" i="20"/>
  <c r="O18" i="20"/>
  <c r="N18" i="20"/>
  <c r="L18" i="20"/>
  <c r="Q18" i="20" s="1"/>
  <c r="O17" i="20"/>
  <c r="N17" i="20"/>
  <c r="L17" i="20"/>
  <c r="P17" i="20" s="1"/>
  <c r="O16" i="20"/>
  <c r="N16" i="20"/>
  <c r="L16" i="20"/>
  <c r="Q16" i="20" s="1"/>
  <c r="O15" i="20"/>
  <c r="N15" i="20"/>
  <c r="L15" i="20"/>
  <c r="P15" i="20" s="1"/>
  <c r="O14" i="20"/>
  <c r="N14" i="20"/>
  <c r="L14" i="20"/>
  <c r="Q14" i="20" s="1"/>
  <c r="O13" i="20"/>
  <c r="N13" i="20"/>
  <c r="L13" i="20"/>
  <c r="P13" i="20" s="1"/>
  <c r="P12" i="20"/>
  <c r="O12" i="20"/>
  <c r="N12" i="20"/>
  <c r="L12" i="20"/>
  <c r="Q12" i="20" s="1"/>
  <c r="O11" i="20"/>
  <c r="N11" i="20"/>
  <c r="L11" i="20"/>
  <c r="P11" i="20" s="1"/>
  <c r="O10" i="20"/>
  <c r="N10" i="20"/>
  <c r="L10" i="20"/>
  <c r="Q10" i="20" s="1"/>
  <c r="O9" i="20"/>
  <c r="N9" i="20"/>
  <c r="L9" i="20"/>
  <c r="P9" i="20" s="1"/>
  <c r="O8" i="20"/>
  <c r="N8" i="20"/>
  <c r="L8" i="20"/>
  <c r="Q8" i="20" s="1"/>
  <c r="L43" i="21"/>
  <c r="L42" i="21"/>
  <c r="L41" i="21"/>
  <c r="L40" i="21"/>
  <c r="L39" i="21"/>
  <c r="L38" i="21"/>
  <c r="L37" i="21"/>
  <c r="L36" i="21"/>
  <c r="L35" i="21"/>
  <c r="L34" i="21"/>
  <c r="L33" i="21"/>
  <c r="L32" i="21"/>
  <c r="L31" i="21"/>
  <c r="L30" i="21"/>
  <c r="L29" i="21"/>
  <c r="L28" i="21"/>
  <c r="L27" i="21"/>
  <c r="O24" i="21"/>
  <c r="N24" i="21"/>
  <c r="L24" i="21"/>
  <c r="Q24" i="21" s="1"/>
  <c r="O23" i="21"/>
  <c r="N23" i="21"/>
  <c r="L23" i="21"/>
  <c r="Q23" i="21" s="1"/>
  <c r="O22" i="21"/>
  <c r="N22" i="21"/>
  <c r="L22" i="21"/>
  <c r="Q22" i="21" s="1"/>
  <c r="O21" i="21"/>
  <c r="N21" i="21"/>
  <c r="L21" i="21"/>
  <c r="Q21" i="21" s="1"/>
  <c r="O20" i="21"/>
  <c r="N20" i="21"/>
  <c r="L20" i="21"/>
  <c r="Q20" i="21" s="1"/>
  <c r="O19" i="21"/>
  <c r="N19" i="21"/>
  <c r="L19" i="21"/>
  <c r="Q19" i="21" s="1"/>
  <c r="O18" i="21"/>
  <c r="N18" i="21"/>
  <c r="L18" i="21"/>
  <c r="Q18" i="21" s="1"/>
  <c r="O17" i="21"/>
  <c r="N17" i="21"/>
  <c r="L17" i="21"/>
  <c r="Q17" i="21" s="1"/>
  <c r="O16" i="21"/>
  <c r="N16" i="21"/>
  <c r="L16" i="21"/>
  <c r="Q16" i="21" s="1"/>
  <c r="O15" i="21"/>
  <c r="N15" i="21"/>
  <c r="L15" i="21"/>
  <c r="Q15" i="21" s="1"/>
  <c r="O14" i="21"/>
  <c r="N14" i="21"/>
  <c r="L14" i="21"/>
  <c r="Q14" i="21" s="1"/>
  <c r="O13" i="21"/>
  <c r="N13" i="21"/>
  <c r="L13" i="21"/>
  <c r="Q13" i="21" s="1"/>
  <c r="O12" i="21"/>
  <c r="N12" i="21"/>
  <c r="L12" i="21"/>
  <c r="Q12" i="21" s="1"/>
  <c r="O11" i="21"/>
  <c r="N11" i="21"/>
  <c r="L11" i="21"/>
  <c r="Q11" i="21" s="1"/>
  <c r="O10" i="21"/>
  <c r="N10" i="21"/>
  <c r="L10" i="21"/>
  <c r="Q10" i="21" s="1"/>
  <c r="O9" i="21"/>
  <c r="N9" i="21"/>
  <c r="L9" i="21"/>
  <c r="Q9" i="21" s="1"/>
  <c r="O8" i="21"/>
  <c r="N8" i="21"/>
  <c r="L8" i="21"/>
  <c r="Q8" i="21" s="1"/>
  <c r="L43" i="22"/>
  <c r="L42" i="22"/>
  <c r="L41" i="22"/>
  <c r="L40" i="22"/>
  <c r="L39" i="22"/>
  <c r="L38" i="22"/>
  <c r="L37" i="22"/>
  <c r="L36" i="22"/>
  <c r="L35" i="22"/>
  <c r="L34" i="22"/>
  <c r="L33" i="22"/>
  <c r="L32" i="22"/>
  <c r="L31" i="22"/>
  <c r="L30" i="22"/>
  <c r="L29" i="22"/>
  <c r="L28" i="22"/>
  <c r="L27" i="22"/>
  <c r="O24" i="22"/>
  <c r="N24" i="22"/>
  <c r="L24" i="22"/>
  <c r="Q24" i="22" s="1"/>
  <c r="O23" i="22"/>
  <c r="N23" i="22"/>
  <c r="L23" i="22"/>
  <c r="P23" i="22" s="1"/>
  <c r="O22" i="22"/>
  <c r="N22" i="22"/>
  <c r="L22" i="22"/>
  <c r="Q22" i="22" s="1"/>
  <c r="O21" i="22"/>
  <c r="N21" i="22"/>
  <c r="L21" i="22"/>
  <c r="P21" i="22" s="1"/>
  <c r="O20" i="22"/>
  <c r="N20" i="22"/>
  <c r="L20" i="22"/>
  <c r="Q20" i="22" s="1"/>
  <c r="O19" i="22"/>
  <c r="N19" i="22"/>
  <c r="L19" i="22"/>
  <c r="P19" i="22" s="1"/>
  <c r="O18" i="22"/>
  <c r="N18" i="22"/>
  <c r="L18" i="22"/>
  <c r="Q18" i="22" s="1"/>
  <c r="O17" i="22"/>
  <c r="N17" i="22"/>
  <c r="L17" i="22"/>
  <c r="P17" i="22" s="1"/>
  <c r="O16" i="22"/>
  <c r="N16" i="22"/>
  <c r="L16" i="22"/>
  <c r="O15" i="22"/>
  <c r="N15" i="22"/>
  <c r="L15" i="22"/>
  <c r="P15" i="22" s="1"/>
  <c r="O14" i="22"/>
  <c r="N14" i="22"/>
  <c r="L14" i="22"/>
  <c r="P14" i="22" s="1"/>
  <c r="O13" i="22"/>
  <c r="N13" i="22"/>
  <c r="L13" i="22"/>
  <c r="P13" i="22" s="1"/>
  <c r="O12" i="22"/>
  <c r="N12" i="22"/>
  <c r="L12" i="22"/>
  <c r="P12" i="22" s="1"/>
  <c r="O11" i="22"/>
  <c r="N11" i="22"/>
  <c r="L11" i="22"/>
  <c r="P11" i="22" s="1"/>
  <c r="O10" i="22"/>
  <c r="N10" i="22"/>
  <c r="L10" i="22"/>
  <c r="P10" i="22" s="1"/>
  <c r="O9" i="22"/>
  <c r="N9" i="22"/>
  <c r="L9" i="22"/>
  <c r="P9" i="22" s="1"/>
  <c r="O8" i="22"/>
  <c r="N8" i="22"/>
  <c r="L8" i="22"/>
  <c r="P8" i="22" s="1"/>
  <c r="L43" i="23"/>
  <c r="L42" i="23"/>
  <c r="L41" i="23"/>
  <c r="L40" i="23"/>
  <c r="L39" i="23"/>
  <c r="L38" i="23"/>
  <c r="L37" i="23"/>
  <c r="L36" i="23"/>
  <c r="L35" i="23"/>
  <c r="L34" i="23"/>
  <c r="L33" i="23"/>
  <c r="L32" i="23"/>
  <c r="L31" i="23"/>
  <c r="L30" i="23"/>
  <c r="L29" i="23"/>
  <c r="L28" i="23"/>
  <c r="L27" i="23"/>
  <c r="O24" i="23"/>
  <c r="N24" i="23"/>
  <c r="L24" i="23"/>
  <c r="Q24" i="23" s="1"/>
  <c r="O23" i="23"/>
  <c r="N23" i="23"/>
  <c r="L23" i="23"/>
  <c r="Q23" i="23" s="1"/>
  <c r="O22" i="23"/>
  <c r="N22" i="23"/>
  <c r="L22" i="23"/>
  <c r="Q22" i="23" s="1"/>
  <c r="O21" i="23"/>
  <c r="N21" i="23"/>
  <c r="L21" i="23"/>
  <c r="Q21" i="23" s="1"/>
  <c r="O20" i="23"/>
  <c r="N20" i="23"/>
  <c r="L20" i="23"/>
  <c r="Q20" i="23" s="1"/>
  <c r="O19" i="23"/>
  <c r="N19" i="23"/>
  <c r="L19" i="23"/>
  <c r="Q19" i="23" s="1"/>
  <c r="O18" i="23"/>
  <c r="N18" i="23"/>
  <c r="L18" i="23"/>
  <c r="Q18" i="23" s="1"/>
  <c r="O17" i="23"/>
  <c r="N17" i="23"/>
  <c r="L17" i="23"/>
  <c r="Q17" i="23" s="1"/>
  <c r="O16" i="23"/>
  <c r="N16" i="23"/>
  <c r="L16" i="23"/>
  <c r="Q16" i="23" s="1"/>
  <c r="O15" i="23"/>
  <c r="N15" i="23"/>
  <c r="L15" i="23"/>
  <c r="Q15" i="23" s="1"/>
  <c r="O14" i="23"/>
  <c r="N14" i="23"/>
  <c r="L14" i="23"/>
  <c r="Q14" i="23" s="1"/>
  <c r="O13" i="23"/>
  <c r="N13" i="23"/>
  <c r="L13" i="23"/>
  <c r="Q13" i="23" s="1"/>
  <c r="O12" i="23"/>
  <c r="N12" i="23"/>
  <c r="L12" i="23"/>
  <c r="Q12" i="23" s="1"/>
  <c r="O11" i="23"/>
  <c r="N11" i="23"/>
  <c r="L11" i="23"/>
  <c r="Q11" i="23" s="1"/>
  <c r="O10" i="23"/>
  <c r="N10" i="23"/>
  <c r="L10" i="23"/>
  <c r="Q10" i="23" s="1"/>
  <c r="O9" i="23"/>
  <c r="N9" i="23"/>
  <c r="L9" i="23"/>
  <c r="Q9" i="23" s="1"/>
  <c r="O8" i="23"/>
  <c r="N8" i="23"/>
  <c r="L8" i="23"/>
  <c r="Q8" i="23" s="1"/>
  <c r="L28" i="15"/>
  <c r="P28" i="15" s="1"/>
  <c r="N28" i="15"/>
  <c r="O28" i="15"/>
  <c r="L29" i="15"/>
  <c r="P29" i="15" s="1"/>
  <c r="N29" i="15"/>
  <c r="O29" i="15"/>
  <c r="L30" i="15"/>
  <c r="P30" i="15" s="1"/>
  <c r="N30" i="15"/>
  <c r="O30" i="15"/>
  <c r="L31" i="15"/>
  <c r="P31" i="15" s="1"/>
  <c r="N31" i="15"/>
  <c r="O31" i="15"/>
  <c r="Q31" i="15"/>
  <c r="L32" i="15"/>
  <c r="P32" i="15" s="1"/>
  <c r="N32" i="15"/>
  <c r="O32" i="15"/>
  <c r="L33" i="15"/>
  <c r="Q33" i="15" s="1"/>
  <c r="N33" i="15"/>
  <c r="O33" i="15"/>
  <c r="L34" i="15"/>
  <c r="P34" i="15" s="1"/>
  <c r="N34" i="15"/>
  <c r="O34" i="15"/>
  <c r="Q34" i="15"/>
  <c r="L35" i="15"/>
  <c r="Q35" i="15" s="1"/>
  <c r="N35" i="15"/>
  <c r="O35" i="15"/>
  <c r="L36" i="15"/>
  <c r="P36" i="15" s="1"/>
  <c r="N36" i="15"/>
  <c r="O36" i="15"/>
  <c r="L37" i="15"/>
  <c r="P37" i="15" s="1"/>
  <c r="N37" i="15"/>
  <c r="O37" i="15"/>
  <c r="L38" i="15"/>
  <c r="P38" i="15" s="1"/>
  <c r="N38" i="15"/>
  <c r="O38" i="15"/>
  <c r="L39" i="15"/>
  <c r="P39" i="15" s="1"/>
  <c r="N39" i="15"/>
  <c r="O39" i="15"/>
  <c r="L40" i="15"/>
  <c r="P40" i="15" s="1"/>
  <c r="N40" i="15"/>
  <c r="O40" i="15"/>
  <c r="L41" i="15"/>
  <c r="P41" i="15" s="1"/>
  <c r="N41" i="15"/>
  <c r="O41" i="15"/>
  <c r="L42" i="15"/>
  <c r="P42" i="15" s="1"/>
  <c r="N42" i="15"/>
  <c r="O42" i="15"/>
  <c r="L43" i="15"/>
  <c r="P43" i="15" s="1"/>
  <c r="N43" i="15"/>
  <c r="O43" i="15"/>
  <c r="L9" i="15"/>
  <c r="P9" i="15" s="1"/>
  <c r="N9" i="15"/>
  <c r="O9" i="15"/>
  <c r="L10" i="15"/>
  <c r="P10" i="15" s="1"/>
  <c r="N10" i="15"/>
  <c r="O10" i="15"/>
  <c r="Q10" i="15"/>
  <c r="L11" i="15"/>
  <c r="P11" i="15" s="1"/>
  <c r="N11" i="15"/>
  <c r="O11" i="15"/>
  <c r="Q11" i="15"/>
  <c r="L12" i="15"/>
  <c r="P12" i="15" s="1"/>
  <c r="N12" i="15"/>
  <c r="O12" i="15"/>
  <c r="Q12" i="15"/>
  <c r="L13" i="15"/>
  <c r="P13" i="15" s="1"/>
  <c r="N13" i="15"/>
  <c r="O13" i="15"/>
  <c r="L14" i="15"/>
  <c r="P14" i="15" s="1"/>
  <c r="N14" i="15"/>
  <c r="O14" i="15"/>
  <c r="L15" i="15"/>
  <c r="P15" i="15" s="1"/>
  <c r="N15" i="15"/>
  <c r="O15" i="15"/>
  <c r="L16" i="15"/>
  <c r="P16" i="15" s="1"/>
  <c r="N16" i="15"/>
  <c r="O16" i="15"/>
  <c r="Q16" i="15"/>
  <c r="L17" i="15"/>
  <c r="P17" i="15" s="1"/>
  <c r="N17" i="15"/>
  <c r="O17" i="15"/>
  <c r="L18" i="15"/>
  <c r="P18" i="15" s="1"/>
  <c r="N18" i="15"/>
  <c r="O18" i="15"/>
  <c r="L19" i="15"/>
  <c r="P19" i="15" s="1"/>
  <c r="N19" i="15"/>
  <c r="O19" i="15"/>
  <c r="L20" i="15"/>
  <c r="Q20" i="15" s="1"/>
  <c r="N20" i="15"/>
  <c r="O20" i="15"/>
  <c r="L21" i="15"/>
  <c r="P21" i="15" s="1"/>
  <c r="N21" i="15"/>
  <c r="O21" i="15"/>
  <c r="L22" i="15"/>
  <c r="P22" i="15" s="1"/>
  <c r="N22" i="15"/>
  <c r="O22" i="15"/>
  <c r="L23" i="15"/>
  <c r="P23" i="15" s="1"/>
  <c r="N23" i="15"/>
  <c r="O23" i="15"/>
  <c r="L24" i="15"/>
  <c r="P24" i="15" s="1"/>
  <c r="N24" i="15"/>
  <c r="O24" i="15"/>
  <c r="Q24" i="15"/>
  <c r="Q17" i="15" l="1"/>
  <c r="Q43" i="15"/>
  <c r="P8" i="21"/>
  <c r="P19" i="19"/>
  <c r="Q39" i="15"/>
  <c r="P23" i="19"/>
  <c r="P14" i="20"/>
  <c r="P15" i="19"/>
  <c r="P24" i="16"/>
  <c r="Q23" i="15"/>
  <c r="Q15" i="15"/>
  <c r="Q9" i="15"/>
  <c r="P34" i="23"/>
  <c r="Q34" i="23"/>
  <c r="P42" i="23"/>
  <c r="Q42" i="23"/>
  <c r="P38" i="22"/>
  <c r="Q38" i="22"/>
  <c r="P34" i="20"/>
  <c r="Q34" i="20"/>
  <c r="P42" i="20"/>
  <c r="Q42" i="20"/>
  <c r="Q33" i="19"/>
  <c r="P33" i="19"/>
  <c r="Q41" i="19"/>
  <c r="P41" i="19"/>
  <c r="P28" i="18"/>
  <c r="S28" i="18"/>
  <c r="Q28" i="18"/>
  <c r="P37" i="18"/>
  <c r="Q37" i="18"/>
  <c r="Q28" i="4"/>
  <c r="P28" i="4"/>
  <c r="P36" i="4"/>
  <c r="Q36" i="4"/>
  <c r="Q40" i="15"/>
  <c r="P39" i="23"/>
  <c r="Q39" i="23"/>
  <c r="P39" i="22"/>
  <c r="Q39" i="22"/>
  <c r="Q29" i="21"/>
  <c r="P29" i="21"/>
  <c r="P33" i="21"/>
  <c r="Q33" i="21"/>
  <c r="P41" i="21"/>
  <c r="Q41" i="21"/>
  <c r="Q31" i="20"/>
  <c r="P31" i="20"/>
  <c r="P35" i="20"/>
  <c r="Q35" i="20"/>
  <c r="P39" i="20"/>
  <c r="Q39" i="20"/>
  <c r="P43" i="20"/>
  <c r="Q43" i="20"/>
  <c r="Q34" i="19"/>
  <c r="P34" i="19"/>
  <c r="Q38" i="19"/>
  <c r="P38" i="19"/>
  <c r="Q42" i="19"/>
  <c r="P42" i="19"/>
  <c r="S29" i="18"/>
  <c r="P29" i="18"/>
  <c r="Q29" i="18"/>
  <c r="P34" i="18"/>
  <c r="Q34" i="18"/>
  <c r="P38" i="18"/>
  <c r="Q38" i="18"/>
  <c r="P42" i="18"/>
  <c r="Q42" i="18"/>
  <c r="Q29" i="4"/>
  <c r="P29" i="4"/>
  <c r="P33" i="4"/>
  <c r="Q33" i="4"/>
  <c r="P37" i="4"/>
  <c r="Q37" i="4"/>
  <c r="P41" i="4"/>
  <c r="Q41" i="4"/>
  <c r="P20" i="15"/>
  <c r="Q14" i="15"/>
  <c r="Q13" i="15"/>
  <c r="Q38" i="15"/>
  <c r="P35" i="15"/>
  <c r="Q30" i="15"/>
  <c r="Q29" i="15"/>
  <c r="Q28" i="15"/>
  <c r="P36" i="23"/>
  <c r="Q36" i="23"/>
  <c r="P40" i="23"/>
  <c r="Q40" i="23"/>
  <c r="P36" i="22"/>
  <c r="Q36" i="22"/>
  <c r="P40" i="22"/>
  <c r="Q40" i="22"/>
  <c r="P24" i="21"/>
  <c r="Q30" i="21"/>
  <c r="P30" i="21"/>
  <c r="P34" i="21"/>
  <c r="Q34" i="21"/>
  <c r="P38" i="21"/>
  <c r="Q38" i="21"/>
  <c r="P42" i="21"/>
  <c r="Q42" i="21"/>
  <c r="P10" i="20"/>
  <c r="P22" i="20"/>
  <c r="Q28" i="20"/>
  <c r="P28" i="20"/>
  <c r="P36" i="20"/>
  <c r="Q36" i="20"/>
  <c r="P40" i="20"/>
  <c r="Q40" i="20"/>
  <c r="P13" i="19"/>
  <c r="Q31" i="19"/>
  <c r="P31" i="19"/>
  <c r="Q35" i="19"/>
  <c r="P35" i="19"/>
  <c r="Q39" i="19"/>
  <c r="P39" i="19"/>
  <c r="Q43" i="19"/>
  <c r="P43" i="19"/>
  <c r="P30" i="18"/>
  <c r="Q30" i="18"/>
  <c r="P35" i="18"/>
  <c r="Q35" i="18"/>
  <c r="P39" i="18"/>
  <c r="Q39" i="18"/>
  <c r="P43" i="18"/>
  <c r="Q43" i="18"/>
  <c r="Q30" i="4"/>
  <c r="P30" i="4"/>
  <c r="P34" i="4"/>
  <c r="Q34" i="4"/>
  <c r="P38" i="4"/>
  <c r="Q38" i="4"/>
  <c r="P42" i="4"/>
  <c r="Q42" i="4"/>
  <c r="P38" i="23"/>
  <c r="Q38" i="23"/>
  <c r="P34" i="22"/>
  <c r="Q34" i="22"/>
  <c r="P42" i="22"/>
  <c r="Q42" i="22"/>
  <c r="Q28" i="21"/>
  <c r="P28" i="21"/>
  <c r="P36" i="21"/>
  <c r="Q36" i="21"/>
  <c r="P40" i="21"/>
  <c r="Q40" i="21"/>
  <c r="Q30" i="20"/>
  <c r="P30" i="20"/>
  <c r="P38" i="20"/>
  <c r="Q38" i="20"/>
  <c r="P29" i="19"/>
  <c r="Q29" i="19"/>
  <c r="Q37" i="19"/>
  <c r="P37" i="19"/>
  <c r="P33" i="18"/>
  <c r="Q33" i="18"/>
  <c r="P41" i="18"/>
  <c r="Q41" i="18"/>
  <c r="P40" i="4"/>
  <c r="Q40" i="4"/>
  <c r="Q42" i="15"/>
  <c r="Q41" i="15"/>
  <c r="Q36" i="15"/>
  <c r="P35" i="23"/>
  <c r="Q35" i="23"/>
  <c r="P43" i="23"/>
  <c r="Q43" i="23"/>
  <c r="P35" i="22"/>
  <c r="Q35" i="22"/>
  <c r="P43" i="22"/>
  <c r="Q43" i="22"/>
  <c r="P37" i="21"/>
  <c r="Q37" i="21"/>
  <c r="P33" i="23"/>
  <c r="Q33" i="23"/>
  <c r="P37" i="23"/>
  <c r="Q37" i="23"/>
  <c r="P41" i="23"/>
  <c r="Q41" i="23"/>
  <c r="P33" i="22"/>
  <c r="Q33" i="22"/>
  <c r="P37" i="22"/>
  <c r="Q37" i="22"/>
  <c r="P41" i="22"/>
  <c r="Q41" i="22"/>
  <c r="Q31" i="21"/>
  <c r="P31" i="21"/>
  <c r="P35" i="21"/>
  <c r="Q35" i="21"/>
  <c r="P39" i="21"/>
  <c r="Q39" i="21"/>
  <c r="P43" i="21"/>
  <c r="Q43" i="21"/>
  <c r="P8" i="20"/>
  <c r="P16" i="20"/>
  <c r="Q29" i="20"/>
  <c r="P29" i="20"/>
  <c r="P33" i="20"/>
  <c r="Q33" i="20"/>
  <c r="P37" i="20"/>
  <c r="Q37" i="20"/>
  <c r="P41" i="20"/>
  <c r="Q41" i="20"/>
  <c r="P11" i="19"/>
  <c r="P21" i="19"/>
  <c r="Q32" i="19"/>
  <c r="P32" i="19"/>
  <c r="Q36" i="19"/>
  <c r="P36" i="19"/>
  <c r="Q40" i="19"/>
  <c r="P40" i="19"/>
  <c r="S27" i="18"/>
  <c r="G8" i="24" s="1"/>
  <c r="P31" i="18"/>
  <c r="Q31" i="18"/>
  <c r="P36" i="18"/>
  <c r="Q36" i="18"/>
  <c r="P40" i="18"/>
  <c r="Q40" i="18"/>
  <c r="P43" i="16"/>
  <c r="Q43" i="16"/>
  <c r="Q31" i="4"/>
  <c r="P31" i="4"/>
  <c r="P35" i="4"/>
  <c r="Q35" i="4"/>
  <c r="P39" i="4"/>
  <c r="Q39" i="4"/>
  <c r="P43" i="4"/>
  <c r="Q43" i="4"/>
  <c r="S27" i="19"/>
  <c r="G9" i="24" s="1"/>
  <c r="S28" i="19"/>
  <c r="S29" i="19"/>
  <c r="S29" i="16"/>
  <c r="S28" i="16"/>
  <c r="S27" i="16"/>
  <c r="G5" i="24" s="1"/>
  <c r="S29" i="4"/>
  <c r="S28" i="4"/>
  <c r="S27" i="4"/>
  <c r="G4" i="24" s="1"/>
  <c r="P18" i="23"/>
  <c r="R27" i="23"/>
  <c r="C13" i="24" s="1"/>
  <c r="D12" i="24" s="1"/>
  <c r="P30" i="23"/>
  <c r="Q30" i="23"/>
  <c r="P8" i="23"/>
  <c r="Q31" i="23"/>
  <c r="P31" i="23"/>
  <c r="S27" i="23"/>
  <c r="G13" i="24" s="1"/>
  <c r="H13" i="24" s="1"/>
  <c r="Q27" i="23"/>
  <c r="P27" i="23"/>
  <c r="Q28" i="23"/>
  <c r="P28" i="23"/>
  <c r="S28" i="23"/>
  <c r="P32" i="23"/>
  <c r="Q32" i="23"/>
  <c r="P24" i="23"/>
  <c r="S29" i="23"/>
  <c r="Q29" i="23"/>
  <c r="P29" i="23"/>
  <c r="P18" i="21"/>
  <c r="Q32" i="21"/>
  <c r="P32" i="21"/>
  <c r="S27" i="21"/>
  <c r="G11" i="24" s="1"/>
  <c r="Q27" i="21"/>
  <c r="P27" i="21"/>
  <c r="S29" i="21"/>
  <c r="S28" i="21"/>
  <c r="R27" i="21"/>
  <c r="C11" i="24" s="1"/>
  <c r="Q10" i="22"/>
  <c r="Q11" i="22"/>
  <c r="Q12" i="22"/>
  <c r="Q13" i="22"/>
  <c r="Q14" i="22"/>
  <c r="Q15" i="22"/>
  <c r="S28" i="22"/>
  <c r="Q28" i="22"/>
  <c r="P28" i="22"/>
  <c r="Q32" i="22"/>
  <c r="P32" i="22"/>
  <c r="P30" i="22"/>
  <c r="Q30" i="22"/>
  <c r="S29" i="22"/>
  <c r="Q29" i="22"/>
  <c r="P29" i="22"/>
  <c r="Q8" i="22"/>
  <c r="Q9" i="22"/>
  <c r="S27" i="22"/>
  <c r="G12" i="24" s="1"/>
  <c r="Q27" i="22"/>
  <c r="P27" i="22"/>
  <c r="Q31" i="22"/>
  <c r="P31" i="22"/>
  <c r="Q32" i="20"/>
  <c r="P32" i="20"/>
  <c r="S27" i="20"/>
  <c r="G10" i="24" s="1"/>
  <c r="S29" i="20"/>
  <c r="Q27" i="20"/>
  <c r="S28" i="20"/>
  <c r="P27" i="20"/>
  <c r="R27" i="20"/>
  <c r="C10" i="24" s="1"/>
  <c r="Q30" i="19"/>
  <c r="P30" i="19"/>
  <c r="Q28" i="19"/>
  <c r="P28" i="19"/>
  <c r="Q27" i="19"/>
  <c r="P27" i="19"/>
  <c r="Q27" i="18"/>
  <c r="P27" i="18"/>
  <c r="Q42" i="16"/>
  <c r="P42" i="16"/>
  <c r="Q41" i="16"/>
  <c r="P41" i="16"/>
  <c r="Q34" i="16"/>
  <c r="P34" i="16"/>
  <c r="Q38" i="16"/>
  <c r="P38" i="16"/>
  <c r="Q31" i="16"/>
  <c r="P31" i="16"/>
  <c r="Q35" i="16"/>
  <c r="P35" i="16"/>
  <c r="P39" i="16"/>
  <c r="Q39" i="16"/>
  <c r="Q28" i="16"/>
  <c r="P28" i="16"/>
  <c r="Q32" i="16"/>
  <c r="P32" i="16"/>
  <c r="Q36" i="16"/>
  <c r="P36" i="16"/>
  <c r="Q40" i="16"/>
  <c r="P40" i="16"/>
  <c r="Q29" i="16"/>
  <c r="P29" i="16"/>
  <c r="P37" i="16"/>
  <c r="Q37" i="16"/>
  <c r="Q33" i="16"/>
  <c r="P33" i="16"/>
  <c r="Q30" i="16"/>
  <c r="P30" i="16"/>
  <c r="Q27" i="16"/>
  <c r="P27" i="16"/>
  <c r="R27" i="16"/>
  <c r="C5" i="24" s="1"/>
  <c r="P8" i="16"/>
  <c r="Q32" i="4"/>
  <c r="P32" i="4"/>
  <c r="P27" i="4"/>
  <c r="Q27" i="4"/>
  <c r="Q32" i="15"/>
  <c r="Q19" i="15"/>
  <c r="P19" i="23"/>
  <c r="P20" i="23"/>
  <c r="P21" i="23"/>
  <c r="P22" i="23"/>
  <c r="P23" i="23"/>
  <c r="P9" i="23"/>
  <c r="P10" i="23"/>
  <c r="P11" i="23"/>
  <c r="P12" i="23"/>
  <c r="P13" i="23"/>
  <c r="P14" i="23"/>
  <c r="P15" i="23"/>
  <c r="P16" i="23"/>
  <c r="P17" i="23"/>
  <c r="Q23" i="22"/>
  <c r="Q21" i="22"/>
  <c r="P18" i="20"/>
  <c r="P19" i="21"/>
  <c r="P20" i="21"/>
  <c r="P21" i="21"/>
  <c r="P22" i="21"/>
  <c r="P23" i="21"/>
  <c r="P9" i="21"/>
  <c r="P10" i="21"/>
  <c r="P11" i="21"/>
  <c r="P12" i="21"/>
  <c r="P13" i="21"/>
  <c r="P14" i="21"/>
  <c r="P15" i="21"/>
  <c r="P16" i="21"/>
  <c r="P17" i="21"/>
  <c r="P9" i="16"/>
  <c r="P10" i="16"/>
  <c r="P11" i="16"/>
  <c r="P12" i="16"/>
  <c r="P13" i="16"/>
  <c r="P14" i="16"/>
  <c r="P15" i="16"/>
  <c r="P16" i="16"/>
  <c r="P17" i="16"/>
  <c r="P18" i="16"/>
  <c r="P19" i="16"/>
  <c r="P20" i="16"/>
  <c r="P21" i="16"/>
  <c r="P22" i="16"/>
  <c r="P23" i="16"/>
  <c r="Q19" i="22"/>
  <c r="Q17" i="22"/>
  <c r="R27" i="22"/>
  <c r="C12" i="24" s="1"/>
  <c r="Q16" i="22"/>
  <c r="P16" i="22"/>
  <c r="P18" i="22"/>
  <c r="P20" i="22"/>
  <c r="P22" i="22"/>
  <c r="P24" i="22"/>
  <c r="Q11" i="20"/>
  <c r="Q15" i="20"/>
  <c r="P20" i="20"/>
  <c r="Q19" i="20"/>
  <c r="P19" i="20"/>
  <c r="Q9" i="20"/>
  <c r="Q13" i="20"/>
  <c r="Q17" i="20"/>
  <c r="P24" i="20"/>
  <c r="P21" i="20"/>
  <c r="P23" i="20"/>
  <c r="P8" i="18"/>
  <c r="P10" i="18"/>
  <c r="P12" i="18"/>
  <c r="P14" i="18"/>
  <c r="P16" i="18"/>
  <c r="P18" i="18"/>
  <c r="P20" i="18"/>
  <c r="P22" i="18"/>
  <c r="P24" i="18"/>
  <c r="R27" i="18"/>
  <c r="C8" i="24" s="1"/>
  <c r="P8" i="19"/>
  <c r="P10" i="19"/>
  <c r="P12" i="19"/>
  <c r="P14" i="19"/>
  <c r="P18" i="19"/>
  <c r="P20" i="19"/>
  <c r="P22" i="19"/>
  <c r="P24" i="19"/>
  <c r="R27" i="19"/>
  <c r="C9" i="24" s="1"/>
  <c r="P9" i="18"/>
  <c r="P11" i="18"/>
  <c r="P13" i="18"/>
  <c r="P15" i="18"/>
  <c r="P17" i="18"/>
  <c r="P21" i="18"/>
  <c r="P23" i="18"/>
  <c r="P8" i="4"/>
  <c r="P10" i="4"/>
  <c r="P12" i="4"/>
  <c r="P14" i="4"/>
  <c r="P16" i="4"/>
  <c r="P18" i="4"/>
  <c r="P20" i="4"/>
  <c r="P22" i="4"/>
  <c r="P24" i="4"/>
  <c r="R27" i="4"/>
  <c r="C4" i="24" s="1"/>
  <c r="P9" i="4"/>
  <c r="P11" i="4"/>
  <c r="P13" i="4"/>
  <c r="P15" i="4"/>
  <c r="P17" i="4"/>
  <c r="P19" i="4"/>
  <c r="P21" i="4"/>
  <c r="P23" i="4"/>
  <c r="Q37" i="15"/>
  <c r="P33" i="15"/>
  <c r="Q22" i="15"/>
  <c r="Q18" i="15"/>
  <c r="Q21" i="15"/>
  <c r="O27" i="15"/>
  <c r="N27" i="15"/>
  <c r="L27" i="15"/>
  <c r="O8" i="15"/>
  <c r="N8" i="15"/>
  <c r="L8" i="15"/>
  <c r="N8" i="9"/>
  <c r="L42" i="9"/>
  <c r="L40" i="9"/>
  <c r="L41" i="9"/>
  <c r="O16" i="9"/>
  <c r="N16" i="9"/>
  <c r="L16" i="9"/>
  <c r="H12" i="24" l="1"/>
  <c r="H11" i="24" s="1"/>
  <c r="H10" i="24" s="1"/>
  <c r="H9" i="24" s="1"/>
  <c r="H8" i="24" s="1"/>
  <c r="D11" i="24"/>
  <c r="D10" i="24" s="1"/>
  <c r="D9" i="24" s="1"/>
  <c r="D8" i="24" s="1"/>
  <c r="D7" i="24" s="1"/>
  <c r="Q16" i="9"/>
  <c r="P16" i="9"/>
  <c r="P40" i="9"/>
  <c r="Q40" i="9"/>
  <c r="S29" i="15"/>
  <c r="S28" i="15"/>
  <c r="Q41" i="9"/>
  <c r="P41" i="9"/>
  <c r="Q42" i="9"/>
  <c r="P42" i="9"/>
  <c r="P27" i="15"/>
  <c r="Q27" i="15"/>
  <c r="R27" i="15"/>
  <c r="C3" i="24" s="1"/>
  <c r="P8" i="15"/>
  <c r="Q8" i="15"/>
  <c r="W4" i="17"/>
  <c r="E6" i="24" s="1"/>
  <c r="S27" i="15"/>
  <c r="G3" i="24" s="1"/>
  <c r="L14" i="9"/>
  <c r="N14" i="9"/>
  <c r="O14" i="9"/>
  <c r="N15" i="9"/>
  <c r="O15" i="9"/>
  <c r="L17" i="9"/>
  <c r="N17" i="9"/>
  <c r="O17" i="9"/>
  <c r="L18" i="9"/>
  <c r="N18" i="9"/>
  <c r="O18" i="9"/>
  <c r="L19" i="9"/>
  <c r="N19" i="9"/>
  <c r="O19" i="9"/>
  <c r="L20" i="9"/>
  <c r="N20" i="9"/>
  <c r="O20" i="9"/>
  <c r="L21" i="9"/>
  <c r="N21" i="9"/>
  <c r="O21" i="9"/>
  <c r="L22" i="9"/>
  <c r="N22" i="9"/>
  <c r="O22" i="9"/>
  <c r="L24" i="9"/>
  <c r="P24" i="9" s="1"/>
  <c r="N24" i="9"/>
  <c r="O24" i="9"/>
  <c r="L39" i="9"/>
  <c r="F7" i="24" l="1"/>
  <c r="P39" i="9"/>
  <c r="Q39" i="9"/>
  <c r="P14" i="9"/>
  <c r="Q14" i="9"/>
  <c r="P20" i="9"/>
  <c r="Q20" i="9"/>
  <c r="Q17" i="9"/>
  <c r="P17" i="9"/>
  <c r="P19" i="9"/>
  <c r="Q19" i="9"/>
  <c r="P18" i="9"/>
  <c r="Q18" i="9"/>
  <c r="P22" i="9"/>
  <c r="Q22" i="9"/>
  <c r="Q21" i="9"/>
  <c r="P21" i="9"/>
  <c r="Q15" i="9"/>
  <c r="P15" i="9"/>
  <c r="W4" i="22"/>
  <c r="E12" i="24" s="1"/>
  <c r="F12" i="24" s="1"/>
  <c r="I12" i="24" s="1"/>
  <c r="W4" i="19"/>
  <c r="E9" i="24" s="1"/>
  <c r="F9" i="24" s="1"/>
  <c r="I9" i="24" s="1"/>
  <c r="W4" i="16"/>
  <c r="E5" i="24" s="1"/>
  <c r="Q24" i="9"/>
  <c r="O9" i="9"/>
  <c r="O10" i="9"/>
  <c r="O11" i="9"/>
  <c r="O12" i="9"/>
  <c r="O13" i="9"/>
  <c r="N9" i="9"/>
  <c r="N10" i="9"/>
  <c r="N11" i="9"/>
  <c r="N12" i="9"/>
  <c r="N13" i="9"/>
  <c r="L28" i="9"/>
  <c r="L29" i="9"/>
  <c r="L30" i="9"/>
  <c r="L31" i="9"/>
  <c r="L32" i="9"/>
  <c r="L33" i="9"/>
  <c r="L34" i="9"/>
  <c r="L35" i="9"/>
  <c r="L36" i="9"/>
  <c r="L37" i="9"/>
  <c r="L38" i="9"/>
  <c r="L9" i="9"/>
  <c r="L10" i="9"/>
  <c r="L11" i="9"/>
  <c r="L12" i="9"/>
  <c r="L13" i="9"/>
  <c r="L8" i="9"/>
  <c r="P13" i="9" l="1"/>
  <c r="Q13" i="9"/>
  <c r="P31" i="9"/>
  <c r="Q31" i="9"/>
  <c r="P34" i="9"/>
  <c r="Q34" i="9"/>
  <c r="P33" i="9"/>
  <c r="Q33" i="9"/>
  <c r="P9" i="9"/>
  <c r="Q9" i="9"/>
  <c r="Q12" i="9"/>
  <c r="P12" i="9"/>
  <c r="P38" i="9"/>
  <c r="Q38" i="9"/>
  <c r="P30" i="9"/>
  <c r="Q30" i="9"/>
  <c r="Q11" i="9"/>
  <c r="P11" i="9"/>
  <c r="P37" i="9"/>
  <c r="Q37" i="9"/>
  <c r="P29" i="9"/>
  <c r="Q29" i="9"/>
  <c r="P10" i="9"/>
  <c r="Q10" i="9"/>
  <c r="P32" i="9"/>
  <c r="Q32" i="9"/>
  <c r="P36" i="9"/>
  <c r="Q36" i="9"/>
  <c r="Q35" i="9"/>
  <c r="P35" i="9"/>
  <c r="Q28" i="9"/>
  <c r="P28" i="9"/>
  <c r="Q8" i="9"/>
  <c r="P8" i="9"/>
  <c r="W4" i="15"/>
  <c r="E3" i="24" s="1"/>
  <c r="W4" i="18"/>
  <c r="E8" i="24" s="1"/>
  <c r="F8" i="24" s="1"/>
  <c r="I8" i="24" s="1"/>
  <c r="W4" i="23"/>
  <c r="E13" i="24" s="1"/>
  <c r="F13" i="24" s="1"/>
  <c r="I13" i="24" s="1"/>
  <c r="W4" i="4"/>
  <c r="E4" i="24" s="1"/>
  <c r="W4" i="21"/>
  <c r="E11" i="24" s="1"/>
  <c r="F11" i="24" s="1"/>
  <c r="I11" i="24" s="1"/>
  <c r="W4" i="20"/>
  <c r="E10" i="24" s="1"/>
  <c r="F10" i="24" s="1"/>
  <c r="I10" i="24" s="1"/>
  <c r="O8" i="9" l="1"/>
  <c r="L27" i="9" l="1"/>
  <c r="S27" i="9" l="1"/>
  <c r="G7" i="24" s="1"/>
  <c r="H7" i="24" s="1"/>
  <c r="S28" i="9"/>
  <c r="S29" i="9"/>
  <c r="Q27" i="9"/>
  <c r="P27" i="9"/>
  <c r="R27" i="9"/>
  <c r="C7" i="24" s="1"/>
  <c r="C15" i="24" l="1"/>
  <c r="D6" i="24"/>
  <c r="H6" i="24"/>
  <c r="H5" i="24" s="1"/>
  <c r="H4" i="24" s="1"/>
  <c r="H3" i="24" s="1"/>
  <c r="I7" i="24"/>
  <c r="C45" i="7"/>
  <c r="C39" i="7"/>
  <c r="I38" i="7"/>
  <c r="H33" i="7"/>
  <c r="I33" i="7" s="1"/>
  <c r="G33" i="7"/>
  <c r="G38" i="7" s="1"/>
  <c r="F33" i="7"/>
  <c r="F38" i="7" s="1"/>
  <c r="E33" i="7"/>
  <c r="E38" i="7" s="1"/>
  <c r="D33" i="7"/>
  <c r="D36" i="7" s="1"/>
  <c r="F34" i="7" s="1"/>
  <c r="F27" i="7"/>
  <c r="D27" i="7"/>
  <c r="H26" i="7"/>
  <c r="F28" i="7" s="1"/>
  <c r="C26" i="7"/>
  <c r="H25" i="7"/>
  <c r="E28" i="7" s="1"/>
  <c r="D25" i="7"/>
  <c r="E24" i="7" s="1"/>
  <c r="H24" i="7"/>
  <c r="D28" i="7" s="1"/>
  <c r="C24" i="7"/>
  <c r="C28" i="7"/>
  <c r="E23" i="7"/>
  <c r="G18" i="7"/>
  <c r="F17" i="7"/>
  <c r="F18" i="7" s="1"/>
  <c r="E17" i="7"/>
  <c r="E18" i="7" s="1"/>
  <c r="D17" i="7"/>
  <c r="D18" i="7" s="1"/>
  <c r="C17" i="7"/>
  <c r="C18" i="7" s="1"/>
  <c r="H16" i="7"/>
  <c r="H15" i="7"/>
  <c r="D15" i="7"/>
  <c r="H14" i="7"/>
  <c r="H13" i="7"/>
  <c r="F13" i="7"/>
  <c r="C16" i="7" s="1"/>
  <c r="E13" i="7"/>
  <c r="C15" i="7" s="1"/>
  <c r="E8" i="7"/>
  <c r="G7" i="7"/>
  <c r="E7" i="7"/>
  <c r="C7" i="7"/>
  <c r="F6" i="7"/>
  <c r="D6" i="7"/>
  <c r="C6" i="7"/>
  <c r="G5" i="7"/>
  <c r="E5" i="7"/>
  <c r="C5" i="7"/>
  <c r="E4" i="7"/>
  <c r="E26" i="7" l="1"/>
  <c r="F25" i="7" s="1"/>
  <c r="D5" i="24"/>
  <c r="F6" i="24"/>
  <c r="I6" i="24" s="1"/>
  <c r="E37" i="7"/>
  <c r="G35" i="7" s="1"/>
  <c r="H35" i="7"/>
  <c r="I35" i="7" s="1"/>
  <c r="E39" i="7"/>
  <c r="E16" i="7"/>
  <c r="D16" i="7"/>
  <c r="H36" i="7"/>
  <c r="I36" i="7" s="1"/>
  <c r="F39" i="7"/>
  <c r="H37" i="7"/>
  <c r="I37" i="7" s="1"/>
  <c r="G39" i="7"/>
  <c r="D26" i="7"/>
  <c r="F24" i="7" s="1"/>
  <c r="E36" i="7"/>
  <c r="F35" i="7" s="1"/>
  <c r="D37" i="7"/>
  <c r="G34" i="7" s="1"/>
  <c r="E27" i="7"/>
  <c r="D38" i="7"/>
  <c r="D35" i="7"/>
  <c r="E34" i="7" s="1"/>
  <c r="F37" i="7"/>
  <c r="G36" i="7" s="1"/>
  <c r="D4" i="24" l="1"/>
  <c r="F5" i="24"/>
  <c r="I5" i="24" s="1"/>
  <c r="D39" i="7"/>
  <c r="H34" i="7"/>
  <c r="I34" i="7" s="1"/>
  <c r="D3" i="24" l="1"/>
  <c r="F4" i="24"/>
  <c r="I4" i="24" s="1"/>
  <c r="F22" i="24" l="1"/>
  <c r="I22" i="24" s="1"/>
  <c r="F3" i="24"/>
  <c r="I3" i="24" s="1"/>
  <c r="I15" i="24" s="1"/>
  <c r="I18" i="24" s="1"/>
  <c r="I23" i="24" l="1"/>
  <c r="I25"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tc={FF87B13D-76BE-49F0-82C1-DAC20F1FB6BA}</author>
  </authors>
  <commentList>
    <comment ref="D37" authorId="0" shapeId="0" xr:uid="{FF87B13D-76BE-49F0-82C1-DAC20F1FB6BA}">
      <text>
        <t>[Threaded comment]
Your version of Excel allows you to read this threaded comment; however, any edits to it will get removed if the file is opened in a newer version of Excel. Learn more: https://go.microsoft.com/fwlink/?linkid=870924
Comment:
    To confirm with Richard</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5" authorId="0" shapeId="0" xr:uid="{00000000-0006-0000-0D00-000001000000}">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5" authorId="1" shapeId="0" xr:uid="{00000000-0006-0000-0D00-000002000000}">
      <text>
        <r>
          <rPr>
            <sz val="9"/>
            <color indexed="81"/>
            <rFont val="Tahoma"/>
            <family val="2"/>
          </rPr>
          <t>Recycle loops are not included in GHG calculations, as they do not cross the system boundary</t>
        </r>
      </text>
    </comment>
    <comment ref="J5" authorId="1" shapeId="0" xr:uid="{00000000-0006-0000-0D00-000003000000}">
      <text>
        <r>
          <rPr>
            <sz val="9"/>
            <color indexed="81"/>
            <rFont val="Tahoma"/>
            <family val="2"/>
          </rPr>
          <t>will be 0 for some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5" authorId="0" shapeId="0" xr:uid="{00000000-0006-0000-0E00-000001000000}">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5" authorId="1" shapeId="0" xr:uid="{00000000-0006-0000-0E00-000002000000}">
      <text>
        <r>
          <rPr>
            <sz val="9"/>
            <color indexed="81"/>
            <rFont val="Tahoma"/>
            <family val="2"/>
          </rPr>
          <t>Recycle loops are not included in GHG calculations, as they do not cross the system boundary</t>
        </r>
      </text>
    </comment>
    <comment ref="J5" authorId="1" shapeId="0" xr:uid="{00000000-0006-0000-0E00-000003000000}">
      <text>
        <r>
          <rPr>
            <sz val="9"/>
            <color indexed="81"/>
            <rFont val="Tahoma"/>
            <family val="2"/>
          </rPr>
          <t>will be 0 for some</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Richard Taylor</author>
  </authors>
  <commentList>
    <comment ref="H5" authorId="0" shapeId="0" xr:uid="{00000000-0006-0000-0F00-000001000000}">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5" authorId="1" shapeId="0" xr:uid="{00000000-0006-0000-0F00-000002000000}">
      <text>
        <r>
          <rPr>
            <sz val="9"/>
            <color indexed="81"/>
            <rFont val="Tahoma"/>
            <family val="2"/>
          </rPr>
          <t>Recycle loops are not included in GHG calculations, as they do not cross the system boundary</t>
        </r>
      </text>
    </comment>
    <comment ref="J5" authorId="1" shapeId="0" xr:uid="{00000000-0006-0000-0F00-000003000000}">
      <text>
        <r>
          <rPr>
            <sz val="9"/>
            <color indexed="81"/>
            <rFont val="Tahoma"/>
            <family val="2"/>
          </rPr>
          <t>will be 0 for some</t>
        </r>
      </text>
    </comment>
    <comment ref="C32" authorId="2" shapeId="0" xr:uid="{00000000-0006-0000-0F00-000004000000}">
      <text>
        <r>
          <rPr>
            <b/>
            <sz val="9"/>
            <color indexed="81"/>
            <rFont val="Tahoma"/>
            <family val="2"/>
          </rPr>
          <t>Richard Taylor:</t>
        </r>
        <r>
          <rPr>
            <sz val="9"/>
            <color indexed="81"/>
            <rFont val="Tahoma"/>
            <family val="2"/>
          </rPr>
          <t xml:space="preserve">
might be more important for methane chains</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5" authorId="0" shapeId="0" xr:uid="{00000000-0006-0000-1000-000001000000}">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5" authorId="1" shapeId="0" xr:uid="{00000000-0006-0000-1000-000002000000}">
      <text>
        <r>
          <rPr>
            <sz val="9"/>
            <color indexed="81"/>
            <rFont val="Tahoma"/>
            <family val="2"/>
          </rPr>
          <t>Recycle loops are not included in GHG calculations, as they do not cross the system boundary</t>
        </r>
      </text>
    </comment>
    <comment ref="J5" authorId="1" shapeId="0" xr:uid="{00000000-0006-0000-1000-000003000000}">
      <text>
        <r>
          <rPr>
            <sz val="9"/>
            <color indexed="81"/>
            <rFont val="Tahoma"/>
            <family val="2"/>
          </rPr>
          <t>will be 0 for some</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Richard Taylor</author>
  </authors>
  <commentList>
    <comment ref="H5" authorId="0" shapeId="0" xr:uid="{00000000-0006-0000-1100-000001000000}">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5" authorId="1" shapeId="0" xr:uid="{00000000-0006-0000-1100-000002000000}">
      <text>
        <r>
          <rPr>
            <sz val="9"/>
            <color indexed="81"/>
            <rFont val="Tahoma"/>
            <family val="2"/>
          </rPr>
          <t>Recycle loops are not included in GHG calculations, as they do not cross the system boundary</t>
        </r>
      </text>
    </comment>
    <comment ref="J5" authorId="1" shapeId="0" xr:uid="{00000000-0006-0000-1100-000003000000}">
      <text>
        <r>
          <rPr>
            <sz val="9"/>
            <color indexed="81"/>
            <rFont val="Tahoma"/>
            <family val="2"/>
          </rPr>
          <t>will be 0 for some</t>
        </r>
      </text>
    </comment>
    <comment ref="C32" authorId="2" shapeId="0" xr:uid="{00000000-0006-0000-1100-000004000000}">
      <text>
        <r>
          <rPr>
            <b/>
            <sz val="9"/>
            <color indexed="81"/>
            <rFont val="Tahoma"/>
            <family val="2"/>
          </rPr>
          <t>Richard Taylor:</t>
        </r>
        <r>
          <rPr>
            <sz val="9"/>
            <color indexed="81"/>
            <rFont val="Tahoma"/>
            <family val="2"/>
          </rPr>
          <t xml:space="preserve">
might be more important for methane chains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Richard Taylor</author>
  </authors>
  <commentList>
    <comment ref="B3" authorId="0" shapeId="0" xr:uid="{00000000-0006-0000-0200-000001000000}">
      <text>
        <r>
          <rPr>
            <b/>
            <sz val="9"/>
            <color indexed="81"/>
            <rFont val="Tahoma"/>
            <family val="2"/>
          </rPr>
          <t>Richard Taylor:</t>
        </r>
        <r>
          <rPr>
            <sz val="9"/>
            <color indexed="81"/>
            <rFont val="Tahoma"/>
            <family val="2"/>
          </rPr>
          <t xml:space="preserve">
multiply by the factor to get "From" "To"</t>
        </r>
      </text>
    </comment>
    <comment ref="B4" authorId="0" shapeId="0" xr:uid="{00000000-0006-0000-0200-000002000000}">
      <text>
        <r>
          <rPr>
            <b/>
            <sz val="9"/>
            <color indexed="81"/>
            <rFont val="Tahoma"/>
            <family val="2"/>
          </rPr>
          <t>Richard Taylor:</t>
        </r>
        <r>
          <rPr>
            <sz val="9"/>
            <color indexed="81"/>
            <rFont val="Tahoma"/>
            <family val="2"/>
          </rPr>
          <t xml:space="preserve">
1 Joule is the energy required to move 1 kg of mass through a distance of 1 meter with speed in meters per second increasing at the rate of 1 meter per second.</t>
        </r>
      </text>
    </comment>
    <comment ref="B7" authorId="0" shapeId="0" xr:uid="{00000000-0006-0000-0200-000003000000}">
      <text>
        <r>
          <rPr>
            <b/>
            <sz val="9"/>
            <color indexed="81"/>
            <rFont val="Tahoma"/>
            <family val="2"/>
          </rPr>
          <t>Richard Taylor:</t>
        </r>
        <r>
          <rPr>
            <sz val="9"/>
            <color indexed="81"/>
            <rFont val="Tahoma"/>
            <family val="2"/>
          </rPr>
          <t xml:space="preserve">
1 Btu or British thermal unit is the energy required to raise the temperature of a pound of water from 60 to 61 degrees Fahernheit. 1 Therm = 100,000 Btu</t>
        </r>
      </text>
    </comment>
    <comment ref="B12" authorId="0" shapeId="0" xr:uid="{00000000-0006-0000-0200-000005000000}">
      <text>
        <r>
          <rPr>
            <b/>
            <sz val="9"/>
            <color indexed="81"/>
            <rFont val="Tahoma"/>
            <family val="2"/>
          </rPr>
          <t>Richard Taylor:</t>
        </r>
        <r>
          <rPr>
            <sz val="9"/>
            <color indexed="81"/>
            <rFont val="Tahoma"/>
            <family val="2"/>
          </rPr>
          <t xml:space="preserve">
multiply by the factor to get "From" "To"</t>
        </r>
      </text>
    </comment>
    <comment ref="B22" authorId="0" shapeId="0" xr:uid="{00000000-0006-0000-0200-000006000000}">
      <text>
        <r>
          <rPr>
            <b/>
            <sz val="9"/>
            <color indexed="81"/>
            <rFont val="Tahoma"/>
            <family val="2"/>
          </rPr>
          <t>Richard Taylor:</t>
        </r>
        <r>
          <rPr>
            <sz val="9"/>
            <color indexed="81"/>
            <rFont val="Tahoma"/>
            <family val="2"/>
          </rPr>
          <t xml:space="preserve">
multiply by the factor to get "From" "To"</t>
        </r>
      </text>
    </comment>
    <comment ref="B32" authorId="0" shapeId="0" xr:uid="{00000000-0006-0000-0200-000007000000}">
      <text>
        <r>
          <rPr>
            <b/>
            <sz val="9"/>
            <color indexed="81"/>
            <rFont val="Tahoma"/>
            <family val="2"/>
          </rPr>
          <t>Richard Taylor:</t>
        </r>
        <r>
          <rPr>
            <sz val="9"/>
            <color indexed="81"/>
            <rFont val="Tahoma"/>
            <family val="2"/>
          </rPr>
          <t xml:space="preserve">
multiply by the factor to get "From" "To"</t>
        </r>
      </text>
    </comment>
    <comment ref="B43" authorId="0" shapeId="0" xr:uid="{00000000-0006-0000-0200-000008000000}">
      <text>
        <r>
          <rPr>
            <b/>
            <sz val="9"/>
            <color indexed="81"/>
            <rFont val="Tahoma"/>
            <family val="2"/>
          </rPr>
          <t>Richard Taylor:</t>
        </r>
        <r>
          <rPr>
            <sz val="9"/>
            <color indexed="81"/>
            <rFont val="Tahoma"/>
            <family val="2"/>
          </rPr>
          <t xml:space="preserve">
multiply by the factor to get "From" "To"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tc={186E9543-9D11-4DDD-A869-BB9713FF9975}</author>
    <author>tc={948EE1D5-A4D6-4DE7-83E5-10A56A515978}</author>
  </authors>
  <commentList>
    <comment ref="H10" authorId="0" shapeId="0" xr:uid="{186E9543-9D11-4DDD-A869-BB9713FF9975}">
      <text>
        <t>[Threaded comment]
Your version of Excel allows you to read this threaded comment; however, any edits to it will get removed if the file is opened in a newer version of Excel. Learn more: https://go.microsoft.com/fwlink/?linkid=870924
Comment:
    Using the projected UK grid factors in the Assumptions tab</t>
      </text>
    </comment>
    <comment ref="H12" authorId="1" shapeId="0" xr:uid="{948EE1D5-A4D6-4DE7-83E5-10A56A515978}">
      <text>
        <t>[Threaded comment]
Your version of Excel allows you to read this threaded comment; however, any edits to it will get removed if the file is opened in a newer version of Excel. Learn more: https://go.microsoft.com/fwlink/?linkid=870924
Comment:
    GHG reporting conversion factors 2020. Would be lower if counterfactual had e.g. 90% CO2 capture rate on the combustion emissions, although this would not involve capture of upstream gas supply chain emissions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5" authorId="0" shapeId="0" xr:uid="{00000000-0006-0000-0700-000001000000}">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5" authorId="1" shapeId="0" xr:uid="{00000000-0006-0000-0700-000002000000}">
      <text>
        <r>
          <rPr>
            <sz val="9"/>
            <color indexed="81"/>
            <rFont val="Tahoma"/>
            <family val="2"/>
          </rPr>
          <t>Recycle loops are not included in GHG calculations, as they do not cross the system boundary</t>
        </r>
      </text>
    </comment>
    <comment ref="J5" authorId="1" shapeId="0" xr:uid="{00000000-0006-0000-0700-000003000000}">
      <text>
        <r>
          <rPr>
            <sz val="9"/>
            <color indexed="81"/>
            <rFont val="Tahoma"/>
            <family val="2"/>
          </rPr>
          <t>will be 0 for some inputs or outputs,  e.g. some chemicals will not have an LHV, or e.g. cold water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5" authorId="0" shapeId="0" xr:uid="{00000000-0006-0000-0800-000001000000}">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5" authorId="1" shapeId="0" xr:uid="{00000000-0006-0000-0800-000002000000}">
      <text>
        <r>
          <rPr>
            <sz val="9"/>
            <color indexed="81"/>
            <rFont val="Tahoma"/>
            <family val="2"/>
          </rPr>
          <t>Recycle loops are not included in GHG calculations, as they do not cross the system boundary</t>
        </r>
      </text>
    </comment>
    <comment ref="J5" authorId="1" shapeId="0" xr:uid="{00000000-0006-0000-0800-000003000000}">
      <text>
        <r>
          <rPr>
            <sz val="9"/>
            <color indexed="81"/>
            <rFont val="Tahoma"/>
            <family val="2"/>
          </rPr>
          <t>will be 0 for some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5" authorId="0" shapeId="0" xr:uid="{00000000-0006-0000-0900-000001000000}">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5" authorId="1" shapeId="0" xr:uid="{00000000-0006-0000-0900-000002000000}">
      <text>
        <r>
          <rPr>
            <sz val="9"/>
            <color indexed="81"/>
            <rFont val="Tahoma"/>
            <family val="2"/>
          </rPr>
          <t>Recycle loops are not included in GHG calculations, as they do not cross the system boundary</t>
        </r>
      </text>
    </comment>
    <comment ref="J5" authorId="1" shapeId="0" xr:uid="{00000000-0006-0000-0900-000003000000}">
      <text>
        <r>
          <rPr>
            <sz val="9"/>
            <color indexed="81"/>
            <rFont val="Tahoma"/>
            <family val="2"/>
          </rPr>
          <t>will be 0 for some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5" authorId="0" shapeId="0" xr:uid="{00000000-0006-0000-0A00-000001000000}">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5" authorId="1" shapeId="0" xr:uid="{00000000-0006-0000-0A00-000002000000}">
      <text>
        <r>
          <rPr>
            <sz val="9"/>
            <color indexed="81"/>
            <rFont val="Tahoma"/>
            <family val="2"/>
          </rPr>
          <t>Recycle loops are not included in GHG calculations, as they do not cross the system boundary</t>
        </r>
      </text>
    </comment>
    <comment ref="J5" authorId="1" shapeId="0" xr:uid="{00000000-0006-0000-0A00-000003000000}">
      <text>
        <r>
          <rPr>
            <sz val="9"/>
            <color indexed="81"/>
            <rFont val="Tahoma"/>
            <family val="2"/>
          </rPr>
          <t>will be 0 for some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5" authorId="0" shapeId="0" xr:uid="{00000000-0006-0000-0B00-000001000000}">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5" authorId="1" shapeId="0" xr:uid="{00000000-0006-0000-0B00-000002000000}">
      <text>
        <r>
          <rPr>
            <sz val="9"/>
            <color indexed="81"/>
            <rFont val="Tahoma"/>
            <family val="2"/>
          </rPr>
          <t>Recycle loops are not included in GHG calculations, as they do not cross the system boundary</t>
        </r>
      </text>
    </comment>
    <comment ref="J5" authorId="1" shapeId="0" xr:uid="{00000000-0006-0000-0B00-000003000000}">
      <text>
        <r>
          <rPr>
            <sz val="9"/>
            <color indexed="81"/>
            <rFont val="Tahoma"/>
            <family val="2"/>
          </rPr>
          <t>will be 0 for some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Sabine Ziem</author>
    <author>Eloise Cotton</author>
  </authors>
  <commentList>
    <comment ref="H5" authorId="0" shapeId="0" xr:uid="{00000000-0006-0000-0C00-000001000000}">
      <text>
        <r>
          <rPr>
            <sz val="9"/>
            <color indexed="81"/>
            <rFont val="Tahoma"/>
            <family val="2"/>
          </rPr>
          <t>please specify in as much detail as possible where these inputs originate from. E.g. CHP unit or whichever external supplier (state where this supplier is located to estimate transport distances &amp; modes</t>
        </r>
      </text>
    </comment>
    <comment ref="I5" authorId="1" shapeId="0" xr:uid="{00000000-0006-0000-0C00-000002000000}">
      <text>
        <r>
          <rPr>
            <sz val="9"/>
            <color indexed="81"/>
            <rFont val="Tahoma"/>
            <family val="2"/>
          </rPr>
          <t>Recycle loops are not included in GHG calculations, as they do not cross the system boundary</t>
        </r>
      </text>
    </comment>
    <comment ref="J5" authorId="1" shapeId="0" xr:uid="{00000000-0006-0000-0C00-000003000000}">
      <text>
        <r>
          <rPr>
            <sz val="9"/>
            <color indexed="81"/>
            <rFont val="Tahoma"/>
            <family val="2"/>
          </rPr>
          <t>will be 0 for some</t>
        </r>
      </text>
    </comment>
  </commentList>
</comments>
</file>

<file path=xl/sharedStrings.xml><?xml version="1.0" encoding="utf-8"?>
<sst xmlns="http://schemas.openxmlformats.org/spreadsheetml/2006/main" count="1033" uniqueCount="350">
  <si>
    <t>GHG emissions calculation for GFGS Competition</t>
  </si>
  <si>
    <t>Contact details</t>
  </si>
  <si>
    <t>GFGS@ricardo.com</t>
  </si>
  <si>
    <t>Please include "GHG Template Question" + the project name in the subject line of emails with questions regarding this template</t>
  </si>
  <si>
    <t>Biofuel, RFNBO or RCF consignment?</t>
  </si>
  <si>
    <t>GFGS plant or commercial project?</t>
  </si>
  <si>
    <t>Sheet filled by bidder name</t>
  </si>
  <si>
    <t>???</t>
  </si>
  <si>
    <t>Bidder email address</t>
  </si>
  <si>
    <t>Legend</t>
  </si>
  <si>
    <t>Cells require data input</t>
  </si>
  <si>
    <t>Calculation cells</t>
  </si>
  <si>
    <t>Cell does not require data input and is not a calculation</t>
  </si>
  <si>
    <t>General Instructions</t>
  </si>
  <si>
    <t>Units</t>
  </si>
  <si>
    <t>Please add any additional unit conversions used throughout the workbook in this tab.</t>
  </si>
  <si>
    <t>Assumptions</t>
  </si>
  <si>
    <t>General GHG emissions factors to be used (including UK grid factor), useful reference sources</t>
  </si>
  <si>
    <t>System boundary</t>
  </si>
  <si>
    <t>Please provide a schematic representation of your system boundary, for the chosen feedstock consignment</t>
  </si>
  <si>
    <t>Summary</t>
  </si>
  <si>
    <t>Output tab showing module efficiencies, emissions, allocation between products and chain total GHG savings (inc. fossil feedstock counterfactual emissions). Include together with your application form</t>
  </si>
  <si>
    <t>Fossil feedstock counterfactual</t>
  </si>
  <si>
    <t>Blank tab for calculating the counterfactual GHG emissions of diverting fossil feedstock away from its current use</t>
  </si>
  <si>
    <t>Additional Evidence</t>
  </si>
  <si>
    <t>Evidence for CCU, CCS and renewable electricity additionality</t>
  </si>
  <si>
    <t>Feedstock collection</t>
  </si>
  <si>
    <r>
      <rPr>
        <sz val="11"/>
        <color rgb="FF000000"/>
        <rFont val="Calibri"/>
        <family val="2"/>
      </rPr>
      <t xml:space="preserve">Complete each of the applicable chain component tabs, ensuring that all inputs and outputs for each process are captured. In each tab, a set of example inputs and outputs are provided. This should not be considered an exhaustive list, and some of the examples may not apply to your process. Illustrative numbers in </t>
    </r>
    <r>
      <rPr>
        <sz val="11"/>
        <color rgb="FFFF0000"/>
        <rFont val="Calibri"/>
        <family val="2"/>
      </rPr>
      <t>red text</t>
    </r>
    <r>
      <rPr>
        <sz val="11"/>
        <color rgb="FF000000"/>
        <rFont val="Calibri"/>
        <family val="2"/>
      </rPr>
      <t xml:space="preserve"> are provided, which should be deleted.
The input and output values should be reported in kg/hr or MW. If you are converting from tonnes/year, please provide the assumed operating hours at the top of every sheet. 
If a tab is not required, include only the module main input and main output, with no other inputs/outputs/losses, and this will keep the tab at 100% efficiency with no added GHG emissions.
The number of workbooks required will depend on (a) the technology readiness level of the plant and (b) whether mixed feedstocks are used: 
(a) For those applying for funding for a demo plant, please ensure that you complete 2 separate Excel workbooks, both for the demo plant and for a future commercial-sized plant (detailing and evidencing reasonable levels of process integration and optimisation, any changes in feedstock or major changes from the demo plant). For those applying for funding for a FOAK commercial plant, you only need to complete 1 workbook for that plant. 
(b) If your fuel is not produced from 100% renewable feedstock,</t>
    </r>
    <r>
      <rPr>
        <sz val="11"/>
        <color rgb="FF00B0F0"/>
        <rFont val="Calibri"/>
        <family val="2"/>
      </rPr>
      <t xml:space="preserve"> </t>
    </r>
    <r>
      <rPr>
        <sz val="11"/>
        <color rgb="FF000000"/>
        <rFont val="Calibri"/>
        <family val="2"/>
      </rPr>
      <t>please complete separate Excel workbooks for both the renewable part of your fuel and the non-renewable part of your fuel (unless following the same GHG methodology for both consignments, with no differences assumed). 
Taking into account the above, for those applying for funding for a demo scale plant, if there are differences in the GHG methodology for both consignments (e.g. the renewable fraction uses renewable power, but the non-renewable fraction is assumed to use other sources of power), four separate Excel workbooks will be required. For FOAK commercial plants with differences in the GHG methodology for both consignments, two workbooks will be required.</t>
    </r>
  </si>
  <si>
    <t>Feedstock transport</t>
  </si>
  <si>
    <t>Pre-processing</t>
  </si>
  <si>
    <t>Intermediate transport</t>
  </si>
  <si>
    <t>Conversion</t>
  </si>
  <si>
    <t>Further transport</t>
  </si>
  <si>
    <t>Upgrading</t>
  </si>
  <si>
    <t>Fuel distribution 1</t>
  </si>
  <si>
    <t>Fuel storage</t>
  </si>
  <si>
    <t>Fuel distribution 2</t>
  </si>
  <si>
    <t>Plane refuelling</t>
  </si>
  <si>
    <t>Energy conversion factors</t>
  </si>
  <si>
    <t>From                                         To</t>
  </si>
  <si>
    <t>TJ</t>
  </si>
  <si>
    <t>Gcal</t>
  </si>
  <si>
    <t>Mtoe</t>
  </si>
  <si>
    <t>Mbtu</t>
  </si>
  <si>
    <t>GWh</t>
  </si>
  <si>
    <t>Terajoule (TJ)</t>
  </si>
  <si>
    <t>GigaCalorie (Gcal)</t>
  </si>
  <si>
    <t>million tonne of oil equivalent (Mtoe)</t>
  </si>
  <si>
    <t>million British thermal unit (Mbtu)</t>
  </si>
  <si>
    <t>GigaWatt hour (GWh)</t>
  </si>
  <si>
    <t>Mass conversion factors</t>
  </si>
  <si>
    <t>kg</t>
  </si>
  <si>
    <t>te</t>
  </si>
  <si>
    <t>lt</t>
  </si>
  <si>
    <t>st</t>
  </si>
  <si>
    <t>lb</t>
  </si>
  <si>
    <t>oz</t>
  </si>
  <si>
    <t>kilogramme (kg)</t>
  </si>
  <si>
    <t>tonne (te)</t>
  </si>
  <si>
    <t>long ton (lt)</t>
  </si>
  <si>
    <t>short ton (st)</t>
  </si>
  <si>
    <t>pound (lb)</t>
  </si>
  <si>
    <t>ounce (oz)</t>
  </si>
  <si>
    <t>Volume conversion factors</t>
  </si>
  <si>
    <t>gal US</t>
  </si>
  <si>
    <t>gal UK</t>
  </si>
  <si>
    <t>bbl</t>
  </si>
  <si>
    <t>ft3</t>
  </si>
  <si>
    <t>l</t>
  </si>
  <si>
    <t>m3</t>
  </si>
  <si>
    <t>US gallon (gal)</t>
  </si>
  <si>
    <t>UK gallon (gal)</t>
  </si>
  <si>
    <t>barrel (bbl)</t>
  </si>
  <si>
    <t>`</t>
  </si>
  <si>
    <t>litre (l)</t>
  </si>
  <si>
    <t>cubic metre (m3)</t>
  </si>
  <si>
    <t>Length conversion factors</t>
  </si>
  <si>
    <t>in</t>
  </si>
  <si>
    <t>ft</t>
  </si>
  <si>
    <t>yd</t>
  </si>
  <si>
    <t>mi</t>
  </si>
  <si>
    <t>nmi</t>
  </si>
  <si>
    <t>m</t>
  </si>
  <si>
    <t>km</t>
  </si>
  <si>
    <t>inch (in)</t>
  </si>
  <si>
    <t>foot (ft)</t>
  </si>
  <si>
    <t>yard (yd)</t>
  </si>
  <si>
    <t>mile (mi)</t>
  </si>
  <si>
    <t>nautical mile (nmi)</t>
  </si>
  <si>
    <t>metre (m)</t>
  </si>
  <si>
    <t>kilometre (km)</t>
  </si>
  <si>
    <t>Power conversion factors</t>
  </si>
  <si>
    <t>HP</t>
  </si>
  <si>
    <t>kW</t>
  </si>
  <si>
    <t>horsepower (HP) - mechanic</t>
  </si>
  <si>
    <t>kilowatts (kW)</t>
  </si>
  <si>
    <t>Metric Prefixes</t>
  </si>
  <si>
    <t>10^x</t>
  </si>
  <si>
    <t>Prefix</t>
  </si>
  <si>
    <t>Symbol</t>
  </si>
  <si>
    <t>10^24</t>
  </si>
  <si>
    <t>yotta</t>
  </si>
  <si>
    <t>Y</t>
  </si>
  <si>
    <t>10^21</t>
  </si>
  <si>
    <t>zetta</t>
  </si>
  <si>
    <t>Z</t>
  </si>
  <si>
    <t>10^18</t>
  </si>
  <si>
    <t>exa</t>
  </si>
  <si>
    <t>E</t>
  </si>
  <si>
    <t>10^15</t>
  </si>
  <si>
    <t>peta</t>
  </si>
  <si>
    <t>P</t>
  </si>
  <si>
    <t>10^12</t>
  </si>
  <si>
    <t>tera</t>
  </si>
  <si>
    <t>T</t>
  </si>
  <si>
    <t>10^9</t>
  </si>
  <si>
    <t>giga</t>
  </si>
  <si>
    <t>G</t>
  </si>
  <si>
    <t>10^6</t>
  </si>
  <si>
    <t>mega</t>
  </si>
  <si>
    <t>M</t>
  </si>
  <si>
    <t>10^3</t>
  </si>
  <si>
    <t>kilo</t>
  </si>
  <si>
    <t>k</t>
  </si>
  <si>
    <t>10^2</t>
  </si>
  <si>
    <t>hecto</t>
  </si>
  <si>
    <t>h</t>
  </si>
  <si>
    <t>10^1</t>
  </si>
  <si>
    <t>deka</t>
  </si>
  <si>
    <t>da</t>
  </si>
  <si>
    <t>10^-1</t>
  </si>
  <si>
    <t>deci</t>
  </si>
  <si>
    <t>d</t>
  </si>
  <si>
    <t>10^-2</t>
  </si>
  <si>
    <t>centi</t>
  </si>
  <si>
    <t>c</t>
  </si>
  <si>
    <t>10^-3</t>
  </si>
  <si>
    <t>milli</t>
  </si>
  <si>
    <t>10^-6</t>
  </si>
  <si>
    <t>micro</t>
  </si>
  <si>
    <t>10^-9</t>
  </si>
  <si>
    <t>nano</t>
  </si>
  <si>
    <t>n</t>
  </si>
  <si>
    <t>10^-12</t>
  </si>
  <si>
    <t>pico</t>
  </si>
  <si>
    <t>p</t>
  </si>
  <si>
    <t>10^-15</t>
  </si>
  <si>
    <t>femto</t>
  </si>
  <si>
    <t>f</t>
  </si>
  <si>
    <t>10^-18</t>
  </si>
  <si>
    <t>atto</t>
  </si>
  <si>
    <t>a</t>
  </si>
  <si>
    <t>10^-21</t>
  </si>
  <si>
    <t>zepto</t>
  </si>
  <si>
    <t>z</t>
  </si>
  <si>
    <t>10^-24</t>
  </si>
  <si>
    <t>yocto</t>
  </si>
  <si>
    <t>y</t>
  </si>
  <si>
    <t xml:space="preserve">Sources: </t>
  </si>
  <si>
    <t>http://wds.iea.org/wds/pdf/documentation_co2_2012.pdf</t>
  </si>
  <si>
    <t>http://www.exo.net/~pauld/physics/Metric_prefixes.html</t>
  </si>
  <si>
    <t>Global warming potentials</t>
  </si>
  <si>
    <t>Greenhouse gas</t>
  </si>
  <si>
    <t>tCO2e/t of gas</t>
  </si>
  <si>
    <t>CO</t>
  </si>
  <si>
    <t>CH4</t>
  </si>
  <si>
    <t>N2O</t>
  </si>
  <si>
    <t>Carbon intensity of grid electricity</t>
  </si>
  <si>
    <t>https://www.theccc.org.uk/wp-content/uploads/2020/12/The-Sixth-Carbon-Budget-Charts-and-data-in-the-report.xlsb</t>
  </si>
  <si>
    <t>CCC Balanced Pathway generation emissions (gCO2/kWhe)</t>
  </si>
  <si>
    <t>Grid T&amp;D losses</t>
  </si>
  <si>
    <t>https://www.gov.uk/government/publications/greenhouse-gas-reporting-conversion-factors-2020</t>
  </si>
  <si>
    <t>CO2 emissions as a % of total GHG emissons in the power sector</t>
  </si>
  <si>
    <t>Use for 2030 analysis</t>
  </si>
  <si>
    <t>DfT GFGS competition - electricity grid consumption GHG intensity (gCO2e/MJe)</t>
  </si>
  <si>
    <t>Please note that this is based on the CCC's advised pathway for Net Zero, and actual real-world grid factors may be different to these CCC projections.</t>
  </si>
  <si>
    <t>Compliance with the RTFO at the time of first plant operations will rely on using actual UK grid factors from 2 years prior to that date - application to this GFGS competition is not a pre-approval of eligibility for (development fuel) RTFCs.</t>
  </si>
  <si>
    <t>We therefore recommend that if your plant is due to start-up in e.g. 2026, you therefore take the projected grid factor above from 2024 to use in your GFGS competition GHG emission calculations.</t>
  </si>
  <si>
    <t>Alternatively, if you wish to be conservative, you may use larger values that given above. In your application, please state clearly what grid factor you have assumed, and to which year this relates.</t>
  </si>
  <si>
    <t>Useful links, references</t>
  </si>
  <si>
    <t>RTFO guidance</t>
  </si>
  <si>
    <t>https://www.gov.uk/government/publications/renewable-transport-fuel-obligation-rtfo-guidance-2021</t>
  </si>
  <si>
    <t>RTFO Carbon Calculator</t>
  </si>
  <si>
    <t>https://www.gov.uk/government/publications/biofuels-carbon-calculator-rtfo</t>
  </si>
  <si>
    <t>RTFO carbon intensity templates</t>
  </si>
  <si>
    <t>https://assets.publishing.service.gov.uk/government/uploads/system/uploads/attachment_data/file/947712/carbon-intensity-data-templates-2021.ods</t>
  </si>
  <si>
    <t>RED II text</t>
  </si>
  <si>
    <t>https://eur-lex.europa.eu/legal-content/EN/TXT/PDF/?uri=CELEX:32018L2001&amp;from=EN</t>
  </si>
  <si>
    <t>RED II summary</t>
  </si>
  <si>
    <t>https://ec.europa.eu/jrc/en/jec/renewable-energy-recast-2030-red-ii</t>
  </si>
  <si>
    <t>JEC WTT v5</t>
  </si>
  <si>
    <t>https://ec.europa.eu/jrc/en/publication/eur-scientific-and-technical-research-reports/jec-well-tank-report-v5</t>
  </si>
  <si>
    <t>JRC updated input data for biofuel GHG default values</t>
  </si>
  <si>
    <t>https://ec.europa.eu/energy/sites/ener/files/documents/default_values_biofuels_main_reportl_online.pdf</t>
  </si>
  <si>
    <t>Biograce calculator</t>
  </si>
  <si>
    <t>http://www.biograce.net/home</t>
  </si>
  <si>
    <t>EcoInvent/ISCC database of GHG emissions</t>
  </si>
  <si>
    <t>UK Government conversion factors for Company Reporting. Year 2018</t>
  </si>
  <si>
    <t>Assume towns water = 0.344 kgCO2e/tonne</t>
  </si>
  <si>
    <t>Assume waste water = 0.708 kgCO2e/tonne</t>
  </si>
  <si>
    <t>0.15% methane loss suggested for gas grid transport</t>
  </si>
  <si>
    <t>https://assets.publishing.service.gov.uk/government/uploads/system/uploads/attachment_data/file/694277/rtfo-guidance-part-1-process-guidance-year-11.pdf</t>
  </si>
  <si>
    <t>Please provide a schematic representation of your system boundary and supply chain for the feedstock consignment</t>
  </si>
  <si>
    <t>Supply chain module</t>
  </si>
  <si>
    <t>Module efficiency (MJ main output/ MJ main input)</t>
  </si>
  <si>
    <t>Cumulative backward chain efficiency (MJ module main output/MJ final fuel)</t>
  </si>
  <si>
    <t>GHG emissions from module (gCO2e/MJ module main output), WITHOUT allocation</t>
  </si>
  <si>
    <t>GHG emissions from module (gCO2e/MJ final fuel), WITHOUT allocation</t>
  </si>
  <si>
    <t>Allocation of GHG emissions to main output of each module</t>
  </si>
  <si>
    <t>Cumulative backward chain allocation of GHG emissions</t>
  </si>
  <si>
    <t>GHG emissions from module (gCO2e/MJ final fuel), WITH allocation</t>
  </si>
  <si>
    <t>Total chain</t>
  </si>
  <si>
    <t>Reference fossil fuel</t>
  </si>
  <si>
    <t>GHG saving</t>
  </si>
  <si>
    <t>The following section should only be filled if reporting emissions of a waste fossil consignment. Please align cell E22 with the correct counterfactual from "fossil feedstock counterfactual" tab</t>
  </si>
  <si>
    <t>GHG emissions (gCO2e/MJ feedstock), WITHOUT allocation</t>
  </si>
  <si>
    <t>GHG emissions (gCO2e/MJ final fuel), WITHOUT allocation</t>
  </si>
  <si>
    <t>GHG emissions (gCO2e/MJ final fuel), WITH allocation</t>
  </si>
  <si>
    <t>Fossil feedstock counterfactual emissions</t>
  </si>
  <si>
    <t>Total waste fossil chain emissions inc. fossil feedstock counterfactual emissions</t>
  </si>
  <si>
    <t>Waste fossil GHG saving inc. fossil feedstock counterfactual emissions</t>
  </si>
  <si>
    <t>The Targeting Net Zero Consultation (March 2021) proposes the use of a national counterfactual for eligible RCFs. This is Energy-from-Waste combustion with electricity generation (no heat sales, and no CCS), at 26% electrical efficiency. These emissions are calculated in row 10.</t>
  </si>
  <si>
    <t>The emission factor of displaced energy in the counterfactual should be the latest published figures for a full reporting year for the average generation of that energy in the country where the feedstock and fuel is produced. In the UK, this will likely mean two years before the analysis year, given e.g. Government conversion factors for 2018 were published in June 2020</t>
  </si>
  <si>
    <r>
      <rPr>
        <sz val="11"/>
        <color rgb="FF000000"/>
        <rFont val="Calibri"/>
        <family val="2"/>
      </rPr>
      <t>The same counterfactual use will be applied to all RCF feedstocks; however, for industrial gases alternative counterfactuals could be considered if sufficient evidence is provided (</t>
    </r>
    <r>
      <rPr>
        <b/>
        <sz val="11"/>
        <color rgb="FF000000"/>
        <rFont val="Calibri"/>
        <family val="2"/>
      </rPr>
      <t>row 11</t>
    </r>
    <r>
      <rPr>
        <sz val="11"/>
        <color rgb="FF000000"/>
        <rFont val="Calibri"/>
        <family val="2"/>
      </rPr>
      <t xml:space="preserve"> to fill in). </t>
    </r>
  </si>
  <si>
    <r>
      <rPr>
        <sz val="11"/>
        <color rgb="FF000000"/>
        <rFont val="Calibri"/>
        <family val="2"/>
      </rPr>
      <t xml:space="preserve">Suppliers of RCFs produced from industrial gases would be required to demonstrate that heat generation is not displaced by the production of RCFs (otherwise </t>
    </r>
    <r>
      <rPr>
        <b/>
        <sz val="11"/>
        <color rgb="FF000000"/>
        <rFont val="Calibri"/>
        <family val="2"/>
      </rPr>
      <t>row 12</t>
    </r>
    <r>
      <rPr>
        <sz val="11"/>
        <color rgb="FF000000"/>
        <rFont val="Calibri"/>
        <family val="2"/>
      </rPr>
      <t xml:space="preserve"> must be used).</t>
    </r>
  </si>
  <si>
    <t>Suppliers of RCFs from industrial gases must demonstrate that the avoided GHG emissions from the industrial gases are not already counted elsewhere (e.g. under the Emission Trading Scheme), and that they have not been attributed to the final fuel.</t>
  </si>
  <si>
    <t>This sheet is therefore to calculate the fossil feedstock counterfactual emissions in gCO2e/MJ feedstock, to be input into the "Summary" tab (cell E22). Please link the correct row for your counterfactual into the Summary tab</t>
  </si>
  <si>
    <t>Existing use for waste fossil feedstock</t>
  </si>
  <si>
    <t>Waste fossil feedstock sent to existing use (MJ/year)</t>
  </si>
  <si>
    <t>Output from existing use of waste fossil feedstock</t>
  </si>
  <si>
    <t>Efficiency of existing use (LHV output/LHV waste fossil feedstock)</t>
  </si>
  <si>
    <t>Replacement if output of existing use reduced (because feedstock diverted)</t>
  </si>
  <si>
    <t>What year is used for diversion analysis?</t>
  </si>
  <si>
    <t>Displaced GHG emissions from existing use (gCO2e/MJ output)</t>
  </si>
  <si>
    <t>GHG emissions of diverting feedstock to fuels (gCO2e/MJ feedstock)</t>
  </si>
  <si>
    <t>COUNTERFACTUAL TO USE (unless industrial waste CO displaced from heat or other evidenced use)</t>
  </si>
  <si>
    <t>EfW incineration for power (no CCS, no CHP)</t>
  </si>
  <si>
    <t>Electricity</t>
  </si>
  <si>
    <t xml:space="preserve">Grid electricity </t>
  </si>
  <si>
    <t>2030 for analysis, using 2028 grid factor</t>
  </si>
  <si>
    <t>Counterfactual if industrial waste CO displaced from another use</t>
  </si>
  <si>
    <t>Counterfactual if industrial waste CO displaced from heating</t>
  </si>
  <si>
    <t>Industrial plant heating (no CCS)</t>
  </si>
  <si>
    <t>Industrial heat</t>
  </si>
  <si>
    <t>Natural gas</t>
  </si>
  <si>
    <t>2030, using 2028 natural gas combustion + upstream emissions factors</t>
  </si>
  <si>
    <t>Evidence for any alternative counterfactual for industrial gases - please provide below</t>
  </si>
  <si>
    <t>Evidence that industrial gases are not displacing heat generation - please provide below</t>
  </si>
  <si>
    <t>Evidence that avoided GHG emissions from industrial gases are not already counted elsewhere (e.g. in an Emissions Trading Scheme), and that they have not been attributed to the final fuel - please provide below</t>
  </si>
  <si>
    <t>Evidence for CCS use</t>
  </si>
  <si>
    <t>Evidence for CCU use and the permanence of the CO2 utilisation</t>
  </si>
  <si>
    <t>Evidence for additionality of any renewable electricity consumed</t>
  </si>
  <si>
    <t>When calculating values in kg/hour from tonnes/year, please state assumed operating hours per year</t>
  </si>
  <si>
    <t>Module total</t>
  </si>
  <si>
    <t>Basis for sheet values</t>
  </si>
  <si>
    <t>Assumed operating hours</t>
  </si>
  <si>
    <t>hr/yr</t>
  </si>
  <si>
    <t>Type of input/output</t>
  </si>
  <si>
    <t>Description of input/output</t>
  </si>
  <si>
    <t>Unit</t>
  </si>
  <si>
    <t>Value</t>
  </si>
  <si>
    <t>Further detail on this input eg. energy source, type, distance, temperature, pressure, is it contaminated, moisture content…</t>
  </si>
  <si>
    <t>Source / Evidence (e.g. production reports, contracts, delivery notes, lab testing, model)</t>
  </si>
  <si>
    <t>Flow in from/out to:</t>
  </si>
  <si>
    <t>Across system boundary? (Y/N)</t>
  </si>
  <si>
    <t>Calorific Value - LHV (MJ/kg)</t>
  </si>
  <si>
    <t>Reference for Calorific Value</t>
  </si>
  <si>
    <t>Equivalent energy flow (MW)</t>
  </si>
  <si>
    <t>Mass flow (kg wet / kg wet module main input)</t>
  </si>
  <si>
    <t>Mass flow (kg / kg 'wet' module main output)</t>
  </si>
  <si>
    <t>MJ / kg wet module main input</t>
  </si>
  <si>
    <t>MJ / kg 'wet' module main output</t>
  </si>
  <si>
    <t>Module efficiency (MJ module main output/MJ wet module main input)</t>
  </si>
  <si>
    <t>Energy allocation (MJ/MJ all products)</t>
  </si>
  <si>
    <t>GHG intensity 
(gCO2e/kg of material) - for materials with kg/hr units</t>
  </si>
  <si>
    <t>GHG intensity 
(gCO2e/MJ of energy) - for materials with MW units</t>
  </si>
  <si>
    <t>Reference for GHG intensity</t>
  </si>
  <si>
    <t>GHG emissions (gCO2e/MJ module main output), WITHOUT allocation</t>
  </si>
  <si>
    <t>Comments &amp; questions</t>
  </si>
  <si>
    <t>Inputs</t>
  </si>
  <si>
    <t>Module main feedstock</t>
  </si>
  <si>
    <t>e.g. Wet forest residue chips</t>
  </si>
  <si>
    <t>kg/hr</t>
  </si>
  <si>
    <t>Yes</t>
  </si>
  <si>
    <t>Zero up to point of collection</t>
  </si>
  <si>
    <t>Energy</t>
  </si>
  <si>
    <t>e.g. Electricity</t>
  </si>
  <si>
    <t>MW</t>
  </si>
  <si>
    <t>NA</t>
  </si>
  <si>
    <t>e.g. Diesel</t>
  </si>
  <si>
    <t>Outputs</t>
  </si>
  <si>
    <t>Module main output</t>
  </si>
  <si>
    <t>No</t>
  </si>
  <si>
    <t>Wastes</t>
  </si>
  <si>
    <t>e.g. Reject materials, stones</t>
  </si>
  <si>
    <t>Type of input</t>
  </si>
  <si>
    <t>Description of input</t>
  </si>
  <si>
    <t>Mass flow (kg 'wet' / kg wet module main input)</t>
  </si>
  <si>
    <t>Mass flow (kg 'wet' / kg 'wet' module main output)</t>
  </si>
  <si>
    <t>e.g. Av diesel use across whole fleet</t>
  </si>
  <si>
    <t>e.g. Reject materials, stones, losses</t>
  </si>
  <si>
    <t>e.g. Natural gas</t>
  </si>
  <si>
    <t>Water</t>
  </si>
  <si>
    <t>e.g. Cooling water</t>
  </si>
  <si>
    <t>e.g. Dry forest residue pellets</t>
  </si>
  <si>
    <t>Co-products</t>
  </si>
  <si>
    <t>Co-product 1</t>
  </si>
  <si>
    <t>Co-product 2</t>
  </si>
  <si>
    <t>Residues</t>
  </si>
  <si>
    <t>e.g. Pitch</t>
  </si>
  <si>
    <t xml:space="preserve">e.g. Solid cake </t>
  </si>
  <si>
    <t>e.g. Waste brine</t>
  </si>
  <si>
    <t>e.g. Biomass sludge</t>
  </si>
  <si>
    <t>e.g. Ash</t>
  </si>
  <si>
    <t>e.g. Emissions to air</t>
  </si>
  <si>
    <t>e.g. Waste water</t>
  </si>
  <si>
    <t>e.g. Hot water without an end use</t>
  </si>
  <si>
    <t>Additional savings</t>
  </si>
  <si>
    <t>e.g. CO2 sequestration</t>
  </si>
  <si>
    <t>e.g. CO2 capture and replacement</t>
  </si>
  <si>
    <t>e.g. Exported excess elecricity</t>
  </si>
  <si>
    <t>Chemicals</t>
  </si>
  <si>
    <t>e.g. Acid X</t>
  </si>
  <si>
    <t>e.g. Alkali solution Y</t>
  </si>
  <si>
    <t>e.g. Enzymes</t>
  </si>
  <si>
    <t>e.g. Nutrients</t>
  </si>
  <si>
    <t>e.g. Salts</t>
  </si>
  <si>
    <t>e.g. Metals</t>
  </si>
  <si>
    <t>e.g. Oxygen</t>
  </si>
  <si>
    <t>e.g. Nitrogen</t>
  </si>
  <si>
    <t>e.g. Steam</t>
  </si>
  <si>
    <t>e.g. Process water</t>
  </si>
  <si>
    <t>e.g. FT waxes</t>
  </si>
  <si>
    <t>e.g. methane leakage</t>
  </si>
  <si>
    <t>e.g. Losses</t>
  </si>
  <si>
    <t>e.g. Hot water</t>
  </si>
  <si>
    <t>e.g. FT jet</t>
  </si>
  <si>
    <t>e.g. FT naptha</t>
  </si>
  <si>
    <t>Version control</t>
  </si>
  <si>
    <t>Corrected hyperlink to IPCC report in Units tab</t>
  </si>
  <si>
    <t>v1.1</t>
  </si>
  <si>
    <t>https://www.ipcc.ch/site/assets/uploads/2018/02/ar4-wg1-chapter2-1.pdf</t>
  </si>
  <si>
    <t>H2</t>
  </si>
  <si>
    <t>RTFO Consultation (March 2021) https://assets.publishing.service.gov.uk/government/uploads/system/uploads/attachment_data/file/974822/targeting-net-zero-rtfo.pdf</t>
  </si>
  <si>
    <t>https://ec.europa.eu/jrc/en/publication/eur-scientific-and-technical-research-reports/solid-and-gaseous-bioenergy-pathways-input-values-and-ghg-emissions-calculated-according-0</t>
  </si>
  <si>
    <t>JRC updated data for solid/gaseous biogenic GHG default values</t>
  </si>
  <si>
    <t>GWP for H2 emissions added in Units tab</t>
  </si>
  <si>
    <t>Hyperlink added to JRC "Solid and gaseous bioenergy pathways: input values and GHG emissions" report</t>
  </si>
  <si>
    <t>Corrected hyperlink to EcoInvent database (pdf now only accessible via Web.archive.org) in Assumptions tab</t>
  </si>
  <si>
    <t>https://web.archive.org/web/20190605065129/http://www.arb.ca.gov/fuels/lcfs/workgroups/lcfssustain/ISCC_EU_205_GHG_Calculation_and_GHG_Audit_2.3_eng.pdf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</si>
</sst>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8">
    <numFmt numFmtId="43" formatCode="_-* #,##0.00_-;\-* #,##0.00_-;_-* &quot;-&quot;??_-;_-@_-"/>
    <numFmt numFmtId="164" formatCode="0.0000"/>
    <numFmt numFmtId="165" formatCode="dd\-mmm\-yyyy"/>
    <numFmt numFmtId="166" formatCode="0.000000"/>
    <numFmt numFmtId="167" formatCode="#,##0.0000"/>
    <numFmt numFmtId="168" formatCode="#,##0.0000000"/>
    <numFmt numFmtId="169" formatCode="0.00000"/>
    <numFmt numFmtId="170" formatCode="0.000"/>
    <numFmt numFmtId="171" formatCode="#,##0.000"/>
    <numFmt numFmtId="172" formatCode="0.0000000"/>
    <numFmt numFmtId="173" formatCode="#,##0.0"/>
    <numFmt numFmtId="174" formatCode="0.0"/>
    <numFmt numFmtId="175" formatCode="#,##0.00000"/>
    <numFmt numFmtId="176" formatCode="_-* #,##0_-;\-* #,##0_-;_-* &quot;-&quot;??_-;_-@_-"/>
    <numFmt numFmtId="177" formatCode="dd\ mmm\ yyyy"/>
    <numFmt numFmtId="178" formatCode="_-* #,##0.0_-;\-* #,##0.0_-;_-* &quot;-&quot;??_-;_-@_-"/>
    <numFmt numFmtId="179" formatCode="_-* #,##0.000_-;\-* #,##0.000_-;_-* &quot;-&quot;??_-;_-@_-"/>
    <numFmt numFmtId="180" formatCode="0.0%"/>
  </numFmts>
  <fonts count="57">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1"/>
      <color theme="0" tint="-0.499984740745262"/>
      <name val="Calibri"/>
      <family val="2"/>
    </font>
    <font>
      <sz val="8"/>
      <color theme="0" tint="-0.499984740745262"/>
      <name val="Calibri"/>
      <family val="2"/>
    </font>
    <font>
      <b/>
      <sz val="11"/>
      <color theme="0"/>
      <name val="Calibri"/>
      <family val="2"/>
    </font>
    <font>
      <sz val="11"/>
      <color rgb="FF000098"/>
      <name val="Calibri"/>
      <family val="2"/>
    </font>
    <font>
      <b/>
      <sz val="11"/>
      <color rgb="FF000098"/>
      <name val="Calibri"/>
      <family val="2"/>
    </font>
    <font>
      <b/>
      <sz val="11"/>
      <color theme="7" tint="-0.499984740745262"/>
      <name val="Calibri"/>
      <family val="2"/>
    </font>
    <font>
      <sz val="11"/>
      <color theme="7" tint="-0.499984740745262"/>
      <name val="Calibri"/>
      <family val="2"/>
    </font>
    <font>
      <sz val="11"/>
      <color rgb="FF000000"/>
      <name val="Calibri"/>
      <family val="2"/>
    </font>
    <font>
      <sz val="10"/>
      <name val="Arial"/>
      <family val="2"/>
    </font>
    <font>
      <b/>
      <sz val="11"/>
      <color rgb="FF000000"/>
      <name val="Calibri"/>
      <family val="2"/>
    </font>
    <font>
      <sz val="11"/>
      <color indexed="8"/>
      <name val="Calibri"/>
      <family val="2"/>
    </font>
    <font>
      <sz val="10"/>
      <name val="Arial Cyr"/>
    </font>
    <font>
      <b/>
      <sz val="14"/>
      <name val="Calibri"/>
      <family val="2"/>
      <scheme val="minor"/>
    </font>
    <font>
      <b/>
      <sz val="10"/>
      <color indexed="8"/>
      <name val="Calibri"/>
      <family val="2"/>
      <scheme val="minor"/>
    </font>
    <font>
      <sz val="10"/>
      <color indexed="8"/>
      <name val="Calibri"/>
      <family val="2"/>
      <scheme val="minor"/>
    </font>
    <font>
      <sz val="11"/>
      <color rgb="FF000000"/>
      <name val="Calibri"/>
      <family val="2"/>
      <scheme val="minor"/>
    </font>
    <font>
      <b/>
      <sz val="11"/>
      <color rgb="FF000098"/>
      <name val="Calibri"/>
      <family val="2"/>
      <scheme val="minor"/>
    </font>
    <font>
      <b/>
      <sz val="11"/>
      <color indexed="8"/>
      <name val="Calibri"/>
      <family val="2"/>
      <scheme val="minor"/>
    </font>
    <font>
      <sz val="11"/>
      <color indexed="8"/>
      <name val="Calibri"/>
      <family val="2"/>
      <scheme val="minor"/>
    </font>
    <font>
      <b/>
      <sz val="12"/>
      <color indexed="8"/>
      <name val="Calibri"/>
      <family val="2"/>
      <scheme val="minor"/>
    </font>
    <font>
      <sz val="12"/>
      <color indexed="8"/>
      <name val="Calibri"/>
      <family val="2"/>
      <scheme val="minor"/>
    </font>
    <font>
      <b/>
      <sz val="11"/>
      <name val="Calibri"/>
      <family val="2"/>
      <scheme val="minor"/>
    </font>
    <font>
      <sz val="11"/>
      <name val="Calibri"/>
      <family val="2"/>
      <scheme val="minor"/>
    </font>
    <font>
      <sz val="10"/>
      <color rgb="FF000098"/>
      <name val="Calibri"/>
      <family val="2"/>
      <scheme val="minor"/>
    </font>
    <font>
      <sz val="10"/>
      <name val="Calibri"/>
      <family val="2"/>
      <scheme val="minor"/>
    </font>
    <font>
      <b/>
      <sz val="9"/>
      <color indexed="81"/>
      <name val="Tahoma"/>
      <family val="2"/>
    </font>
    <font>
      <sz val="9"/>
      <color indexed="81"/>
      <name val="Tahoma"/>
      <family val="2"/>
    </font>
    <font>
      <b/>
      <sz val="11"/>
      <name val="Calibri"/>
      <family val="2"/>
    </font>
    <font>
      <sz val="11"/>
      <color rgb="FFFF0000"/>
      <name val="Calibri"/>
      <family val="2"/>
    </font>
    <font>
      <b/>
      <i/>
      <sz val="11"/>
      <color rgb="FF000000"/>
      <name val="Calibri"/>
      <family val="2"/>
    </font>
    <font>
      <sz val="12"/>
      <color rgb="FF000000"/>
      <name val="Calibri"/>
      <family val="2"/>
    </font>
    <font>
      <u/>
      <sz val="11"/>
      <color rgb="FF000000"/>
      <name val="Calibri"/>
      <family val="2"/>
    </font>
    <font>
      <u/>
      <sz val="11"/>
      <color theme="10"/>
      <name val="Calibri"/>
      <family val="2"/>
    </font>
    <font>
      <b/>
      <sz val="11"/>
      <color indexed="8"/>
      <name val="Calibri"/>
      <family val="2"/>
    </font>
    <font>
      <sz val="11"/>
      <color theme="10"/>
      <name val="Calibri"/>
      <family val="2"/>
    </font>
    <font>
      <b/>
      <sz val="11"/>
      <color theme="10"/>
      <name val="Calibri"/>
      <family val="2"/>
    </font>
    <font>
      <b/>
      <sz val="18"/>
      <color theme="3"/>
      <name val="Calibri"/>
      <family val="2"/>
      <scheme val="major"/>
    </font>
    <font>
      <sz val="11"/>
      <color theme="1"/>
      <name val="Arial"/>
      <family val="2"/>
    </font>
    <font>
      <sz val="11"/>
      <color indexed="9"/>
      <name val="Calibri"/>
      <family val="2"/>
    </font>
    <font>
      <sz val="10"/>
      <color rgb="FF000000"/>
      <name val="Arial"/>
      <family val="2"/>
    </font>
    <font>
      <sz val="11"/>
      <color theme="1"/>
      <name val="Times New Roman"/>
      <family val="2"/>
    </font>
    <font>
      <b/>
      <sz val="11"/>
      <color theme="1"/>
      <name val="Calibri"/>
      <family val="2"/>
      <scheme val="minor"/>
    </font>
    <font>
      <u/>
      <sz val="11"/>
      <color theme="10"/>
      <name val="Calibri"/>
      <family val="2"/>
      <scheme val="minor"/>
    </font>
    <font>
      <b/>
      <sz val="11"/>
      <color rgb="FF000000"/>
      <name val="Calibri"/>
      <family val="2"/>
    </font>
    <font>
      <sz val="11"/>
      <color rgb="FF000000"/>
      <name val="Calibri"/>
      <family val="2"/>
    </font>
    <font>
      <sz val="11"/>
      <color rgb="FF00B0F0"/>
      <name val="Calibri"/>
      <family val="2"/>
    </font>
    <font>
      <i/>
      <sz val="11"/>
      <color rgb="FF000000"/>
      <name val="Calibri"/>
      <family val="2"/>
    </font>
    <font>
      <sz val="11"/>
      <color rgb="FF001D4F"/>
      <name val="Calibri"/>
      <family val="2"/>
    </font>
    <font>
      <b/>
      <sz val="11"/>
      <color rgb="FF00B0F0"/>
      <name val="Calibri"/>
      <family val="2"/>
      <scheme val="minor"/>
    </font>
    <font>
      <i/>
      <sz val="10"/>
      <color rgb="FF000000"/>
      <name val="Calibri"/>
      <family val="2"/>
    </font>
    <font>
      <b/>
      <i/>
      <sz val="11"/>
      <color rgb="FF000000"/>
      <name val="Calibri"/>
      <family val="2"/>
    </font>
  </fonts>
  <fills count="22">
    <fill>
      <patternFill patternType="none"/>
    </fill>
    <fill>
      <patternFill patternType="gray125"/>
    </fill>
    <fill>
      <patternFill patternType="solid">
        <fgColor rgb="FF1B429A"/>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6" tint="0.39994506668294322"/>
        <bgColor indexed="64"/>
      </patternFill>
    </fill>
    <fill>
      <patternFill patternType="solid">
        <fgColor theme="9" tint="0.59996337778862885"/>
        <bgColor indexed="64"/>
      </patternFill>
    </fill>
    <fill>
      <patternFill patternType="solid">
        <fgColor indexed="9"/>
        <bgColor indexed="64"/>
      </patternFill>
    </fill>
    <fill>
      <patternFill patternType="solid">
        <fgColor theme="0"/>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66CC"/>
        <bgColor indexed="64"/>
      </patternFill>
    </fill>
    <fill>
      <patternFill patternType="solid">
        <fgColor rgb="FFFFFF00"/>
        <bgColor indexed="64"/>
      </patternFill>
    </fill>
    <fill>
      <patternFill patternType="solid">
        <fgColor indexed="30"/>
      </patternFill>
    </fill>
    <fill>
      <patternFill patternType="solid">
        <fgColor theme="8" tint="0.39994506668294322"/>
        <bgColor indexed="64"/>
      </patternFill>
    </fill>
    <fill>
      <patternFill patternType="solid">
        <fgColor theme="2" tint="-9.9948118533890809E-2"/>
        <bgColor indexed="64"/>
      </patternFill>
    </fill>
    <fill>
      <patternFill patternType="solid">
        <fgColor theme="5" tint="0.79998168889431442"/>
        <bgColor indexed="64"/>
      </patternFill>
    </fill>
    <fill>
      <patternFill patternType="solid">
        <fgColor rgb="FFFFE6CD"/>
        <bgColor indexed="64"/>
      </patternFill>
    </fill>
    <fill>
      <patternFill patternType="solid">
        <fgColor theme="7" tint="0.39997558519241921"/>
        <bgColor indexed="64"/>
      </patternFill>
    </fill>
    <fill>
      <patternFill patternType="solid">
        <fgColor rgb="FFF2F2F2"/>
        <bgColor indexed="64"/>
      </patternFill>
    </fill>
  </fills>
  <borders count="19">
    <border>
      <left/>
      <right/>
      <top/>
      <bottom/>
      <diagonal/>
    </border>
    <border>
      <left/>
      <right/>
      <top/>
      <bottom style="thick">
        <color rgb="FF6AB0E0"/>
      </bottom>
      <diagonal/>
    </border>
    <border>
      <left/>
      <right/>
      <top/>
      <bottom style="medium">
        <color rgb="FF6AB0E0"/>
      </bottom>
      <diagonal/>
    </border>
    <border>
      <left/>
      <right/>
      <top/>
      <bottom style="medium">
        <color theme="7" tint="-0.499984740745262"/>
      </bottom>
      <diagonal/>
    </border>
    <border>
      <left/>
      <right/>
      <top/>
      <bottom style="thin">
        <color theme="7" tint="-0.499984740745262"/>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s>
  <cellStyleXfs count="67">
    <xf numFmtId="0" fontId="0" fillId="0" borderId="0"/>
    <xf numFmtId="3" fontId="5" fillId="5" borderId="0" applyNumberFormat="0" applyBorder="0"/>
    <xf numFmtId="3" fontId="5" fillId="4" borderId="0" applyNumberFormat="0" applyBorder="0">
      <protection locked="0"/>
    </xf>
    <xf numFmtId="3" fontId="5" fillId="3" borderId="0" applyNumberFormat="0" applyBorder="0"/>
    <xf numFmtId="0" fontId="8" fillId="2" borderId="1"/>
    <xf numFmtId="0" fontId="10" fillId="0" borderId="1"/>
    <xf numFmtId="0" fontId="12" fillId="6" borderId="4"/>
    <xf numFmtId="0" fontId="6" fillId="0" borderId="0"/>
    <xf numFmtId="0" fontId="7" fillId="0" borderId="0"/>
    <xf numFmtId="0" fontId="11" fillId="0" borderId="3"/>
    <xf numFmtId="0" fontId="9" fillId="0" borderId="2"/>
    <xf numFmtId="3" fontId="5" fillId="7" borderId="0" applyNumberFormat="0" applyBorder="0"/>
    <xf numFmtId="0" fontId="5" fillId="8" borderId="0" applyNumberFormat="0" applyBorder="0">
      <protection locked="0"/>
    </xf>
    <xf numFmtId="0" fontId="4" fillId="0" borderId="0"/>
    <xf numFmtId="0" fontId="14" fillId="0" borderId="0"/>
    <xf numFmtId="0" fontId="13" fillId="0" borderId="0"/>
    <xf numFmtId="43" fontId="13" fillId="0" borderId="0" applyFont="0" applyFill="0" applyBorder="0" applyAlignment="0" applyProtection="0"/>
    <xf numFmtId="0" fontId="13" fillId="0" borderId="0"/>
    <xf numFmtId="0" fontId="16" fillId="0" borderId="0"/>
    <xf numFmtId="0" fontId="17" fillId="0" borderId="0"/>
    <xf numFmtId="43" fontId="4" fillId="0" borderId="0" applyFont="0" applyFill="0" applyBorder="0" applyAlignment="0" applyProtection="0"/>
    <xf numFmtId="0" fontId="5" fillId="8" borderId="0" applyBorder="0">
      <protection locked="0"/>
    </xf>
    <xf numFmtId="43" fontId="13" fillId="0" borderId="0" applyFont="0" applyFill="0" applyBorder="0" applyAlignment="0" applyProtection="0"/>
    <xf numFmtId="9" fontId="13" fillId="0" borderId="0" applyFont="0" applyFill="0" applyBorder="0" applyAlignment="0" applyProtection="0"/>
    <xf numFmtId="0" fontId="3" fillId="0" borderId="0"/>
    <xf numFmtId="9" fontId="3" fillId="0" borderId="0" applyFont="0" applyFill="0" applyBorder="0" applyAlignment="0" applyProtection="0"/>
    <xf numFmtId="0" fontId="38" fillId="0" borderId="0" applyNumberFormat="0" applyFill="0" applyBorder="0" applyAlignment="0" applyProtection="0"/>
    <xf numFmtId="0" fontId="14" fillId="0" borderId="0"/>
    <xf numFmtId="0" fontId="43" fillId="0" borderId="0"/>
    <xf numFmtId="0" fontId="14" fillId="0" borderId="0"/>
    <xf numFmtId="0" fontId="43" fillId="0" borderId="0"/>
    <xf numFmtId="0" fontId="44" fillId="15" borderId="0" applyNumberFormat="0" applyBorder="0" applyAlignment="0" applyProtection="0"/>
    <xf numFmtId="43" fontId="2" fillId="0" borderId="0" applyFont="0" applyFill="0" applyBorder="0" applyAlignment="0" applyProtection="0"/>
    <xf numFmtId="0" fontId="30" fillId="16" borderId="0" applyNumberFormat="0" applyBorder="0" applyAlignment="0" applyProtection="0"/>
    <xf numFmtId="0" fontId="14" fillId="0" borderId="0"/>
    <xf numFmtId="0" fontId="2" fillId="0" borderId="0"/>
    <xf numFmtId="0" fontId="2" fillId="0" borderId="0"/>
    <xf numFmtId="0" fontId="2" fillId="0" borderId="0"/>
    <xf numFmtId="0" fontId="43" fillId="0" borderId="0"/>
    <xf numFmtId="0" fontId="2" fillId="0" borderId="0"/>
    <xf numFmtId="0" fontId="43" fillId="0" borderId="0"/>
    <xf numFmtId="0" fontId="2" fillId="0" borderId="0"/>
    <xf numFmtId="0" fontId="2" fillId="0" borderId="0"/>
    <xf numFmtId="0" fontId="2" fillId="0" borderId="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xf numFmtId="0" fontId="2" fillId="0" borderId="0"/>
    <xf numFmtId="0" fontId="2" fillId="0" borderId="0"/>
    <xf numFmtId="0" fontId="28" fillId="0" borderId="0"/>
    <xf numFmtId="0" fontId="14" fillId="0" borderId="0"/>
    <xf numFmtId="0" fontId="14" fillId="0" borderId="0"/>
    <xf numFmtId="9" fontId="4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9" fontId="2" fillId="0" borderId="0" applyFont="0" applyFill="0" applyBorder="0" applyAlignment="0" applyProtection="0"/>
    <xf numFmtId="0" fontId="30" fillId="17" borderId="0" applyBorder="0" applyAlignment="0" applyProtection="0"/>
    <xf numFmtId="0" fontId="42" fillId="0" borderId="0" applyNumberFormat="0" applyFill="0" applyBorder="0" applyAlignment="0" applyProtection="0"/>
  </cellStyleXfs>
  <cellXfs count="200">
    <xf numFmtId="0" fontId="0" fillId="0" borderId="0" xfId="0"/>
    <xf numFmtId="0" fontId="0" fillId="0" borderId="0" xfId="0"/>
    <xf numFmtId="0" fontId="8" fillId="2" borderId="1" xfId="4" applyAlignment="1">
      <alignment wrapText="1"/>
    </xf>
    <xf numFmtId="0" fontId="4" fillId="0" borderId="0" xfId="13"/>
    <xf numFmtId="0" fontId="8" fillId="2" borderId="1" xfId="4"/>
    <xf numFmtId="0" fontId="18" fillId="9" borderId="0" xfId="19" applyFont="1" applyFill="1"/>
    <xf numFmtId="0" fontId="19" fillId="9" borderId="0" xfId="18" applyFont="1" applyFill="1" applyAlignment="1">
      <alignment vertical="top"/>
    </xf>
    <xf numFmtId="165" fontId="20" fillId="9" borderId="0" xfId="18" applyNumberFormat="1" applyFont="1" applyFill="1" applyAlignment="1">
      <alignment vertical="top"/>
    </xf>
    <xf numFmtId="0" fontId="21" fillId="0" borderId="0" xfId="17" applyFont="1"/>
    <xf numFmtId="0" fontId="22" fillId="0" borderId="1" xfId="5" applyFont="1" applyAlignment="1">
      <alignment wrapText="1"/>
    </xf>
    <xf numFmtId="0" fontId="22" fillId="0" borderId="1" xfId="5" applyFont="1" applyAlignment="1">
      <alignment horizontal="center" wrapText="1"/>
    </xf>
    <xf numFmtId="0" fontId="23" fillId="9" borderId="0" xfId="18" applyFont="1" applyFill="1" applyAlignment="1">
      <alignment vertical="top"/>
    </xf>
    <xf numFmtId="0" fontId="24" fillId="0" borderId="5" xfId="18" applyFont="1" applyFill="1" applyBorder="1" applyAlignment="1">
      <alignment vertical="top"/>
    </xf>
    <xf numFmtId="0" fontId="24" fillId="0" borderId="5" xfId="18" applyFont="1" applyFill="1" applyBorder="1" applyAlignment="1">
      <alignment horizontal="center" vertical="top"/>
    </xf>
    <xf numFmtId="4" fontId="24" fillId="9" borderId="0" xfId="18" applyNumberFormat="1" applyFont="1" applyFill="1" applyAlignment="1">
      <alignment vertical="top"/>
    </xf>
    <xf numFmtId="166" fontId="24" fillId="0" borderId="5" xfId="18" applyNumberFormat="1" applyFont="1" applyFill="1" applyBorder="1" applyAlignment="1">
      <alignment horizontal="center" vertical="top"/>
    </xf>
    <xf numFmtId="167" fontId="24" fillId="9" borderId="0" xfId="18" applyNumberFormat="1" applyFont="1" applyFill="1" applyAlignment="1">
      <alignment vertical="top"/>
    </xf>
    <xf numFmtId="3" fontId="24" fillId="0" borderId="5" xfId="18" applyNumberFormat="1" applyFont="1" applyFill="1" applyBorder="1" applyAlignment="1">
      <alignment horizontal="center" vertical="top"/>
    </xf>
    <xf numFmtId="168" fontId="23" fillId="9" borderId="0" xfId="18" applyNumberFormat="1" applyFont="1" applyFill="1" applyAlignment="1">
      <alignment vertical="top"/>
    </xf>
    <xf numFmtId="165" fontId="24" fillId="0" borderId="5" xfId="18" applyNumberFormat="1" applyFont="1" applyFill="1" applyBorder="1" applyAlignment="1">
      <alignment horizontal="center" vertical="top"/>
    </xf>
    <xf numFmtId="4" fontId="23" fillId="9" borderId="0" xfId="18" applyNumberFormat="1" applyFont="1" applyFill="1" applyAlignment="1">
      <alignment vertical="top"/>
    </xf>
    <xf numFmtId="0" fontId="24" fillId="9" borderId="0" xfId="18" applyFont="1" applyFill="1" applyAlignment="1">
      <alignment vertical="top"/>
    </xf>
    <xf numFmtId="165" fontId="24" fillId="9" borderId="0" xfId="18" applyNumberFormat="1" applyFont="1" applyFill="1" applyAlignment="1">
      <alignment vertical="top"/>
    </xf>
    <xf numFmtId="0" fontId="25" fillId="9" borderId="0" xfId="18" applyFont="1" applyFill="1" applyAlignment="1">
      <alignment vertical="top"/>
    </xf>
    <xf numFmtId="0" fontId="26" fillId="9" borderId="0" xfId="18" applyFont="1" applyFill="1" applyAlignment="1">
      <alignment vertical="top"/>
    </xf>
    <xf numFmtId="165" fontId="26" fillId="9" borderId="0" xfId="18" applyNumberFormat="1" applyFont="1" applyFill="1" applyAlignment="1">
      <alignment vertical="top"/>
    </xf>
    <xf numFmtId="169" fontId="24" fillId="0" borderId="5" xfId="18" applyNumberFormat="1" applyFont="1" applyFill="1" applyBorder="1" applyAlignment="1">
      <alignment horizontal="center" vertical="top"/>
    </xf>
    <xf numFmtId="164" fontId="24" fillId="0" borderId="5" xfId="18" applyNumberFormat="1" applyFont="1" applyFill="1" applyBorder="1" applyAlignment="1">
      <alignment horizontal="center" vertical="top"/>
    </xf>
    <xf numFmtId="170" fontId="23" fillId="0" borderId="5" xfId="18" applyNumberFormat="1" applyFont="1" applyFill="1" applyBorder="1" applyAlignment="1">
      <alignment horizontal="center" vertical="top"/>
    </xf>
    <xf numFmtId="4" fontId="24" fillId="0" borderId="5" xfId="18" applyNumberFormat="1" applyFont="1" applyFill="1" applyBorder="1" applyAlignment="1">
      <alignment horizontal="center" vertical="top"/>
    </xf>
    <xf numFmtId="170" fontId="24" fillId="0" borderId="5" xfId="18" applyNumberFormat="1" applyFont="1" applyFill="1" applyBorder="1" applyAlignment="1">
      <alignment horizontal="center" vertical="top"/>
    </xf>
    <xf numFmtId="171" fontId="24" fillId="0" borderId="5" xfId="18" applyNumberFormat="1" applyFont="1" applyFill="1" applyBorder="1" applyAlignment="1">
      <alignment horizontal="center" vertical="top"/>
    </xf>
    <xf numFmtId="1" fontId="24" fillId="0" borderId="5" xfId="18" applyNumberFormat="1" applyFont="1" applyFill="1" applyBorder="1" applyAlignment="1">
      <alignment horizontal="center" vertical="top"/>
    </xf>
    <xf numFmtId="172" fontId="24" fillId="0" borderId="5" xfId="18" applyNumberFormat="1" applyFont="1" applyFill="1" applyBorder="1" applyAlignment="1">
      <alignment horizontal="center" vertical="top"/>
    </xf>
    <xf numFmtId="170" fontId="27" fillId="0" borderId="5" xfId="19" applyNumberFormat="1" applyFont="1" applyFill="1" applyBorder="1" applyAlignment="1">
      <alignment horizontal="center" vertical="top"/>
    </xf>
    <xf numFmtId="166" fontId="23" fillId="9" borderId="0" xfId="18" applyNumberFormat="1" applyFont="1" applyFill="1" applyAlignment="1">
      <alignment vertical="top"/>
    </xf>
    <xf numFmtId="0" fontId="27" fillId="0" borderId="5" xfId="19" applyFont="1" applyFill="1" applyBorder="1" applyAlignment="1">
      <alignment horizontal="center" vertical="top"/>
    </xf>
    <xf numFmtId="173" fontId="24" fillId="0" borderId="5" xfId="18" applyNumberFormat="1" applyFont="1" applyFill="1" applyBorder="1" applyAlignment="1">
      <alignment horizontal="center" vertical="top"/>
    </xf>
    <xf numFmtId="174" fontId="24" fillId="0" borderId="5" xfId="18" applyNumberFormat="1" applyFont="1" applyFill="1" applyBorder="1" applyAlignment="1">
      <alignment horizontal="center" vertical="top"/>
    </xf>
    <xf numFmtId="2" fontId="24" fillId="0" borderId="5" xfId="18" applyNumberFormat="1" applyFont="1" applyFill="1" applyBorder="1" applyAlignment="1">
      <alignment horizontal="center" vertical="top"/>
    </xf>
    <xf numFmtId="0" fontId="21" fillId="0" borderId="0" xfId="17" applyFont="1" applyFill="1"/>
    <xf numFmtId="166" fontId="28" fillId="0" borderId="5" xfId="19" applyNumberFormat="1" applyFont="1" applyFill="1" applyBorder="1" applyAlignment="1">
      <alignment horizontal="center" vertical="top"/>
    </xf>
    <xf numFmtId="175" fontId="24" fillId="0" borderId="5" xfId="18" applyNumberFormat="1" applyFont="1" applyFill="1" applyBorder="1" applyAlignment="1">
      <alignment horizontal="center" vertical="top"/>
    </xf>
    <xf numFmtId="0" fontId="23" fillId="0" borderId="5" xfId="18" applyFont="1" applyFill="1" applyBorder="1" applyAlignment="1">
      <alignment vertical="top"/>
    </xf>
    <xf numFmtId="0" fontId="23" fillId="0" borderId="0" xfId="18" applyFont="1" applyFill="1" applyAlignment="1">
      <alignment vertical="top"/>
    </xf>
    <xf numFmtId="0" fontId="24" fillId="0" borderId="0" xfId="18" applyFont="1" applyFill="1" applyAlignment="1">
      <alignment vertical="top"/>
    </xf>
    <xf numFmtId="165" fontId="24" fillId="0" borderId="0" xfId="18" applyNumberFormat="1" applyFont="1" applyFill="1" applyAlignment="1">
      <alignment vertical="top"/>
    </xf>
    <xf numFmtId="0" fontId="18" fillId="0" borderId="0" xfId="19" applyFont="1" applyFill="1"/>
    <xf numFmtId="0" fontId="19" fillId="0" borderId="0" xfId="18" applyFont="1" applyFill="1" applyAlignment="1">
      <alignment vertical="top"/>
    </xf>
    <xf numFmtId="0" fontId="21" fillId="0" borderId="0" xfId="17" applyFont="1" applyFill="1" applyBorder="1"/>
    <xf numFmtId="0" fontId="19" fillId="10" borderId="0" xfId="18" applyFont="1" applyFill="1" applyBorder="1" applyAlignment="1">
      <alignment vertical="top"/>
    </xf>
    <xf numFmtId="0" fontId="28" fillId="0" borderId="5" xfId="13" applyFont="1" applyBorder="1" applyAlignment="1">
      <alignment vertical="center" wrapText="1"/>
    </xf>
    <xf numFmtId="16" fontId="28" fillId="0" borderId="5" xfId="13" applyNumberFormat="1" applyFont="1" applyBorder="1" applyAlignment="1">
      <alignment vertical="center" wrapText="1"/>
    </xf>
    <xf numFmtId="17" fontId="28" fillId="0" borderId="5" xfId="13" applyNumberFormat="1" applyFont="1" applyBorder="1" applyAlignment="1">
      <alignment vertical="center" wrapText="1"/>
    </xf>
    <xf numFmtId="0" fontId="29" fillId="0" borderId="2" xfId="10" applyFont="1"/>
    <xf numFmtId="0" fontId="30" fillId="0" borderId="0" xfId="14" applyFont="1" applyFill="1"/>
    <xf numFmtId="0" fontId="21" fillId="0" borderId="0" xfId="17" applyFont="1" applyAlignment="1">
      <alignment horizontal="left"/>
    </xf>
    <xf numFmtId="0" fontId="21" fillId="10" borderId="5" xfId="17" applyFont="1" applyFill="1" applyBorder="1" applyAlignment="1">
      <alignment horizontal="left"/>
    </xf>
    <xf numFmtId="0" fontId="10" fillId="0" borderId="1" xfId="5" applyAlignment="1">
      <alignment wrapText="1"/>
    </xf>
    <xf numFmtId="0" fontId="13" fillId="0" borderId="0" xfId="17"/>
    <xf numFmtId="0" fontId="13" fillId="0" borderId="0" xfId="17" applyAlignment="1">
      <alignment wrapText="1"/>
    </xf>
    <xf numFmtId="0" fontId="13" fillId="10" borderId="0" xfId="17" applyFill="1"/>
    <xf numFmtId="0" fontId="15" fillId="0" borderId="0" xfId="17" applyFont="1"/>
    <xf numFmtId="0" fontId="10" fillId="10" borderId="1" xfId="5" applyFill="1" applyAlignment="1">
      <alignment wrapText="1"/>
    </xf>
    <xf numFmtId="0" fontId="9" fillId="0" borderId="2" xfId="10" applyAlignment="1">
      <alignment vertical="center"/>
    </xf>
    <xf numFmtId="0" fontId="5" fillId="4" borderId="5" xfId="2" applyNumberFormat="1" applyFont="1" applyBorder="1" applyAlignment="1">
      <alignment vertical="center"/>
      <protection locked="0"/>
    </xf>
    <xf numFmtId="0" fontId="33" fillId="4" borderId="5" xfId="2" applyNumberFormat="1" applyFont="1" applyBorder="1" applyAlignment="1">
      <alignment vertical="center"/>
      <protection locked="0"/>
    </xf>
    <xf numFmtId="0" fontId="13" fillId="0" borderId="0" xfId="17" applyFont="1"/>
    <xf numFmtId="0" fontId="5" fillId="0" borderId="0" xfId="17" applyFont="1"/>
    <xf numFmtId="43" fontId="5" fillId="10" borderId="0" xfId="20" applyFont="1" applyFill="1"/>
    <xf numFmtId="0" fontId="5" fillId="0" borderId="0" xfId="17" applyFont="1" applyAlignment="1">
      <alignment wrapText="1"/>
    </xf>
    <xf numFmtId="0" fontId="5" fillId="0" borderId="0" xfId="17" applyFont="1" applyAlignment="1">
      <alignment vertical="center" wrapText="1"/>
    </xf>
    <xf numFmtId="0" fontId="13" fillId="0" borderId="0" xfId="17" applyFont="1" applyAlignment="1">
      <alignment vertical="center" wrapText="1"/>
    </xf>
    <xf numFmtId="0" fontId="0" fillId="0" borderId="0" xfId="17" applyFont="1"/>
    <xf numFmtId="43" fontId="5" fillId="4" borderId="5" xfId="22" applyFont="1" applyFill="1" applyBorder="1" applyAlignment="1" applyProtection="1">
      <alignment vertical="center" wrapText="1"/>
      <protection locked="0"/>
    </xf>
    <xf numFmtId="43" fontId="5" fillId="4" borderId="5" xfId="22" applyFont="1" applyFill="1" applyBorder="1" applyAlignment="1" applyProtection="1">
      <alignment vertical="center"/>
      <protection locked="0"/>
    </xf>
    <xf numFmtId="176" fontId="5" fillId="4" borderId="5" xfId="22" applyNumberFormat="1" applyFont="1" applyFill="1" applyBorder="1" applyAlignment="1" applyProtection="1">
      <alignment vertical="center" wrapText="1"/>
      <protection locked="0"/>
    </xf>
    <xf numFmtId="176" fontId="5" fillId="4" borderId="5" xfId="22" applyNumberFormat="1" applyFont="1" applyFill="1" applyBorder="1" applyAlignment="1" applyProtection="1">
      <alignment vertical="center"/>
      <protection locked="0"/>
    </xf>
    <xf numFmtId="176" fontId="5" fillId="10" borderId="0" xfId="22" applyNumberFormat="1" applyFont="1" applyFill="1"/>
    <xf numFmtId="176" fontId="5" fillId="10" borderId="0" xfId="22" applyNumberFormat="1" applyFont="1" applyFill="1" applyAlignment="1">
      <alignment vertical="center" wrapText="1"/>
    </xf>
    <xf numFmtId="43" fontId="5" fillId="0" borderId="0" xfId="22" applyFont="1" applyAlignment="1">
      <alignment wrapText="1"/>
    </xf>
    <xf numFmtId="43" fontId="5" fillId="0" borderId="0" xfId="22" applyFont="1" applyAlignment="1">
      <alignment vertical="center" wrapText="1"/>
    </xf>
    <xf numFmtId="43" fontId="34" fillId="4" borderId="5" xfId="22" applyFont="1" applyFill="1" applyBorder="1" applyAlignment="1" applyProtection="1">
      <alignment vertical="center"/>
      <protection locked="0"/>
    </xf>
    <xf numFmtId="43" fontId="33" fillId="4" borderId="5" xfId="22" applyFont="1" applyFill="1" applyBorder="1" applyAlignment="1" applyProtection="1">
      <alignment vertical="center"/>
      <protection locked="0"/>
    </xf>
    <xf numFmtId="43" fontId="5" fillId="0" borderId="0" xfId="22" applyFont="1"/>
    <xf numFmtId="43" fontId="13" fillId="0" borderId="0" xfId="22" applyFont="1"/>
    <xf numFmtId="43" fontId="13" fillId="0" borderId="0" xfId="22" applyFont="1" applyAlignment="1">
      <alignment vertical="center" wrapText="1"/>
    </xf>
    <xf numFmtId="0" fontId="15" fillId="0" borderId="0" xfId="0" applyFont="1" applyAlignment="1">
      <alignment vertical="top"/>
    </xf>
    <xf numFmtId="0" fontId="36" fillId="0" borderId="0" xfId="0" applyFont="1" applyAlignment="1">
      <alignment horizontal="left" vertical="top" wrapText="1"/>
    </xf>
    <xf numFmtId="0" fontId="36" fillId="0" borderId="0" xfId="0" applyFont="1" applyAlignment="1">
      <alignment vertical="top"/>
    </xf>
    <xf numFmtId="0" fontId="37" fillId="0" borderId="0" xfId="0" applyFont="1"/>
    <xf numFmtId="177" fontId="0" fillId="0" borderId="0" xfId="0" quotePrefix="1" applyNumberFormat="1" applyAlignment="1">
      <alignment horizontal="left"/>
    </xf>
    <xf numFmtId="0" fontId="15" fillId="0" borderId="0" xfId="0" applyFont="1"/>
    <xf numFmtId="0" fontId="38" fillId="0" borderId="0" xfId="26"/>
    <xf numFmtId="0" fontId="35" fillId="0" borderId="0" xfId="0" applyFont="1"/>
    <xf numFmtId="0" fontId="0" fillId="0" borderId="6" xfId="0" applyBorder="1"/>
    <xf numFmtId="0" fontId="33" fillId="4" borderId="6" xfId="2" applyNumberFormat="1" applyFont="1" applyBorder="1" applyAlignment="1">
      <alignment vertical="center"/>
      <protection locked="0"/>
    </xf>
    <xf numFmtId="0" fontId="0" fillId="0" borderId="6" xfId="0" applyBorder="1" applyAlignment="1"/>
    <xf numFmtId="169" fontId="23" fillId="0" borderId="5" xfId="18" applyNumberFormat="1" applyFont="1" applyFill="1" applyBorder="1" applyAlignment="1">
      <alignment horizontal="center" vertical="top"/>
    </xf>
    <xf numFmtId="9" fontId="5" fillId="0" borderId="6" xfId="0" applyNumberFormat="1" applyFont="1" applyBorder="1" applyAlignment="1">
      <alignment horizontal="center"/>
    </xf>
    <xf numFmtId="0" fontId="10" fillId="0" borderId="1" xfId="5" applyFill="1" applyAlignment="1">
      <alignment wrapText="1"/>
    </xf>
    <xf numFmtId="0" fontId="0" fillId="0" borderId="0" xfId="0" applyFill="1"/>
    <xf numFmtId="0" fontId="10" fillId="0" borderId="1" xfId="5" applyFont="1" applyFill="1" applyBorder="1" applyAlignment="1">
      <alignment wrapText="1"/>
    </xf>
    <xf numFmtId="0" fontId="13" fillId="0" borderId="0" xfId="17" applyFill="1"/>
    <xf numFmtId="173" fontId="5" fillId="0" borderId="6" xfId="0" applyNumberFormat="1" applyFont="1" applyBorder="1" applyAlignment="1">
      <alignment horizontal="center"/>
    </xf>
    <xf numFmtId="4" fontId="0" fillId="0" borderId="6" xfId="0" applyNumberFormat="1" applyBorder="1" applyAlignment="1">
      <alignment horizontal="center"/>
    </xf>
    <xf numFmtId="173" fontId="0" fillId="0" borderId="0" xfId="0" applyNumberFormat="1" applyAlignment="1">
      <alignment horizontal="center"/>
    </xf>
    <xf numFmtId="9" fontId="33" fillId="0" borderId="6" xfId="0" applyNumberFormat="1" applyFont="1" applyBorder="1" applyAlignment="1">
      <alignment horizontal="center"/>
    </xf>
    <xf numFmtId="0" fontId="0" fillId="0" borderId="0" xfId="0" applyFont="1"/>
    <xf numFmtId="43" fontId="34" fillId="4" borderId="5" xfId="22" applyFont="1" applyFill="1" applyBorder="1" applyAlignment="1" applyProtection="1">
      <alignment vertical="center" wrapText="1"/>
      <protection locked="0"/>
    </xf>
    <xf numFmtId="176" fontId="34" fillId="4" borderId="5" xfId="22" applyNumberFormat="1" applyFont="1" applyFill="1" applyBorder="1" applyAlignment="1" applyProtection="1">
      <alignment vertical="center" wrapText="1"/>
      <protection locked="0"/>
    </xf>
    <xf numFmtId="176" fontId="34" fillId="4" borderId="5" xfId="22" applyNumberFormat="1" applyFont="1" applyFill="1" applyBorder="1" applyAlignment="1" applyProtection="1">
      <alignment vertical="center"/>
      <protection locked="0"/>
    </xf>
    <xf numFmtId="4" fontId="34" fillId="4" borderId="5" xfId="22" applyNumberFormat="1" applyFont="1" applyFill="1" applyBorder="1" applyAlignment="1" applyProtection="1">
      <alignment vertical="center"/>
      <protection locked="0"/>
    </xf>
    <xf numFmtId="178" fontId="34" fillId="4" borderId="5" xfId="22" applyNumberFormat="1" applyFont="1" applyFill="1" applyBorder="1" applyAlignment="1" applyProtection="1">
      <alignment vertical="center"/>
      <protection locked="0"/>
    </xf>
    <xf numFmtId="179" fontId="34" fillId="4" borderId="5" xfId="22" applyNumberFormat="1" applyFont="1" applyFill="1" applyBorder="1" applyAlignment="1" applyProtection="1">
      <alignment vertical="center" wrapText="1"/>
      <protection locked="0"/>
    </xf>
    <xf numFmtId="4" fontId="15" fillId="0" borderId="6" xfId="17" applyNumberFormat="1" applyFont="1" applyBorder="1" applyAlignment="1">
      <alignment wrapText="1"/>
    </xf>
    <xf numFmtId="4" fontId="8" fillId="2" borderId="1" xfId="4" applyNumberFormat="1" applyAlignment="1">
      <alignment wrapText="1"/>
    </xf>
    <xf numFmtId="4" fontId="39" fillId="0" borderId="0" xfId="17" applyNumberFormat="1" applyFont="1" applyAlignment="1">
      <alignment horizontal="right" vertical="top"/>
    </xf>
    <xf numFmtId="4" fontId="10" fillId="0" borderId="1" xfId="5" applyNumberFormat="1" applyFill="1" applyAlignment="1">
      <alignment wrapText="1"/>
    </xf>
    <xf numFmtId="4" fontId="13" fillId="0" borderId="0" xfId="17" applyNumberFormat="1" applyAlignment="1">
      <alignment wrapText="1"/>
    </xf>
    <xf numFmtId="4" fontId="5" fillId="0" borderId="0" xfId="17" applyNumberFormat="1" applyFont="1" applyAlignment="1">
      <alignment wrapText="1"/>
    </xf>
    <xf numFmtId="4" fontId="5" fillId="12" borderId="5" xfId="22" applyNumberFormat="1" applyFont="1" applyFill="1" applyBorder="1" applyAlignment="1" applyProtection="1">
      <alignment vertical="center" wrapText="1"/>
      <protection locked="0"/>
    </xf>
    <xf numFmtId="4" fontId="5" fillId="0" borderId="0" xfId="22" applyNumberFormat="1" applyFont="1" applyAlignment="1">
      <alignment wrapText="1"/>
    </xf>
    <xf numFmtId="4" fontId="5" fillId="0" borderId="0" xfId="22" applyNumberFormat="1" applyFont="1" applyAlignment="1">
      <alignment vertical="center" wrapText="1"/>
    </xf>
    <xf numFmtId="43" fontId="34" fillId="4" borderId="5" xfId="22" applyNumberFormat="1" applyFont="1" applyFill="1" applyBorder="1" applyAlignment="1" applyProtection="1">
      <alignment vertical="center"/>
      <protection locked="0"/>
    </xf>
    <xf numFmtId="173" fontId="0" fillId="0" borderId="6" xfId="0" applyNumberFormat="1" applyBorder="1" applyAlignment="1">
      <alignment horizontal="center"/>
    </xf>
    <xf numFmtId="0" fontId="0" fillId="11" borderId="6" xfId="0" applyFill="1" applyBorder="1"/>
    <xf numFmtId="0" fontId="0" fillId="10" borderId="11" xfId="0" applyFill="1" applyBorder="1" applyAlignment="1">
      <alignment horizontal="left"/>
    </xf>
    <xf numFmtId="0" fontId="0" fillId="10" borderId="12" xfId="0" applyFill="1" applyBorder="1" applyAlignment="1">
      <alignment horizontal="left"/>
    </xf>
    <xf numFmtId="0" fontId="0" fillId="10" borderId="13" xfId="0" applyFill="1" applyBorder="1" applyAlignment="1">
      <alignment horizontal="left"/>
    </xf>
    <xf numFmtId="0" fontId="38" fillId="13" borderId="6" xfId="26" applyFill="1" applyBorder="1" applyAlignment="1"/>
    <xf numFmtId="43" fontId="5" fillId="11" borderId="5" xfId="22" applyFont="1" applyFill="1" applyBorder="1" applyAlignment="1" applyProtection="1">
      <alignment vertical="center" wrapText="1"/>
      <protection locked="0"/>
    </xf>
    <xf numFmtId="43" fontId="5" fillId="11" borderId="5" xfId="22" applyFont="1" applyFill="1" applyBorder="1" applyAlignment="1" applyProtection="1">
      <alignment vertical="center"/>
      <protection locked="0"/>
    </xf>
    <xf numFmtId="9" fontId="5" fillId="11" borderId="5" xfId="2" applyNumberFormat="1" applyFont="1" applyFill="1" applyBorder="1" applyAlignment="1">
      <alignment horizontal="center" vertical="center"/>
      <protection locked="0"/>
    </xf>
    <xf numFmtId="9" fontId="5" fillId="11" borderId="5" xfId="23" applyFont="1" applyFill="1" applyBorder="1" applyAlignment="1" applyProtection="1">
      <alignment horizontal="center" vertical="center"/>
      <protection locked="0"/>
    </xf>
    <xf numFmtId="4" fontId="5" fillId="11" borderId="5" xfId="22" applyNumberFormat="1" applyFont="1" applyFill="1" applyBorder="1" applyAlignment="1" applyProtection="1">
      <alignment vertical="center" wrapText="1"/>
      <protection locked="0"/>
    </xf>
    <xf numFmtId="0" fontId="40" fillId="4" borderId="6" xfId="26" applyFont="1" applyFill="1" applyBorder="1" applyAlignment="1"/>
    <xf numFmtId="0" fontId="15" fillId="0" borderId="0" xfId="0" applyFont="1" applyFill="1" applyBorder="1"/>
    <xf numFmtId="0" fontId="38" fillId="14" borderId="6" xfId="26" applyFill="1" applyBorder="1" applyAlignment="1"/>
    <xf numFmtId="0" fontId="38" fillId="18" borderId="6" xfId="26" applyFill="1" applyBorder="1" applyAlignment="1"/>
    <xf numFmtId="0" fontId="15" fillId="18" borderId="6" xfId="0" applyFont="1" applyFill="1" applyBorder="1" applyAlignment="1">
      <alignment wrapText="1"/>
    </xf>
    <xf numFmtId="0" fontId="41" fillId="19" borderId="6" xfId="26" applyFont="1" applyFill="1" applyBorder="1" applyAlignment="1"/>
    <xf numFmtId="173" fontId="15" fillId="20" borderId="6" xfId="0" applyNumberFormat="1" applyFont="1" applyFill="1" applyBorder="1" applyAlignment="1">
      <alignment horizontal="center"/>
    </xf>
    <xf numFmtId="9" fontId="15" fillId="20" borderId="6" xfId="0" applyNumberFormat="1" applyFont="1" applyFill="1" applyBorder="1" applyAlignment="1">
      <alignment horizontal="center"/>
    </xf>
    <xf numFmtId="0" fontId="41" fillId="20" borderId="6" xfId="26" applyFont="1" applyFill="1" applyBorder="1" applyAlignment="1"/>
    <xf numFmtId="9" fontId="15" fillId="19" borderId="6" xfId="0" applyNumberFormat="1" applyFont="1" applyFill="1" applyBorder="1" applyAlignment="1">
      <alignment horizontal="center"/>
    </xf>
    <xf numFmtId="0" fontId="38" fillId="19" borderId="6" xfId="26" applyFill="1" applyBorder="1" applyAlignment="1"/>
    <xf numFmtId="173" fontId="15" fillId="19" borderId="6" xfId="0" applyNumberFormat="1" applyFont="1" applyFill="1" applyBorder="1" applyAlignment="1">
      <alignment horizontal="center"/>
    </xf>
    <xf numFmtId="0" fontId="1" fillId="0" borderId="0" xfId="13" applyFont="1"/>
    <xf numFmtId="0" fontId="38" fillId="0" borderId="0" xfId="26" applyFill="1"/>
    <xf numFmtId="0" fontId="48" fillId="0" borderId="0" xfId="26" applyFont="1"/>
    <xf numFmtId="0" fontId="47" fillId="0" borderId="0" xfId="0" applyFont="1"/>
    <xf numFmtId="1" fontId="0" fillId="0" borderId="0" xfId="0" applyNumberFormat="1"/>
    <xf numFmtId="180" fontId="0" fillId="0" borderId="0" xfId="0" applyNumberFormat="1"/>
    <xf numFmtId="173" fontId="47" fillId="14" borderId="0" xfId="0" applyNumberFormat="1" applyFont="1" applyFill="1"/>
    <xf numFmtId="164" fontId="0" fillId="0" borderId="0" xfId="0" applyNumberFormat="1"/>
    <xf numFmtId="0" fontId="23" fillId="0" borderId="0" xfId="28" applyFont="1"/>
    <xf numFmtId="0" fontId="24" fillId="0" borderId="0" xfId="28" applyFont="1"/>
    <xf numFmtId="0" fontId="21" fillId="0" borderId="0" xfId="0" applyFont="1"/>
    <xf numFmtId="0" fontId="49" fillId="0" borderId="0" xfId="0" applyFont="1"/>
    <xf numFmtId="0" fontId="49" fillId="0" borderId="0" xfId="0" applyFont="1" applyAlignment="1">
      <alignment vertical="top"/>
    </xf>
    <xf numFmtId="0" fontId="50" fillId="0" borderId="0" xfId="0" applyFont="1"/>
    <xf numFmtId="0" fontId="49" fillId="18" borderId="6" xfId="0" applyFont="1" applyFill="1" applyBorder="1" applyAlignment="1">
      <alignment wrapText="1"/>
    </xf>
    <xf numFmtId="0" fontId="49" fillId="0" borderId="0" xfId="0" applyFont="1" applyAlignment="1">
      <alignment wrapText="1"/>
    </xf>
    <xf numFmtId="0" fontId="50" fillId="0" borderId="0" xfId="0" applyFont="1" applyAlignment="1"/>
    <xf numFmtId="0" fontId="0" fillId="10" borderId="8" xfId="0" applyFill="1" applyBorder="1" applyAlignment="1">
      <alignment horizontal="left"/>
    </xf>
    <xf numFmtId="0" fontId="0" fillId="10" borderId="9" xfId="0" applyFill="1" applyBorder="1" applyAlignment="1">
      <alignment horizontal="left"/>
    </xf>
    <xf numFmtId="0" fontId="0" fillId="10" borderId="10" xfId="0" applyFill="1" applyBorder="1" applyAlignment="1">
      <alignment horizontal="left"/>
    </xf>
    <xf numFmtId="173" fontId="47" fillId="14" borderId="0" xfId="0" applyNumberFormat="1" applyFont="1" applyFill="1" applyBorder="1"/>
    <xf numFmtId="178" fontId="34" fillId="4" borderId="5" xfId="22" applyNumberFormat="1" applyFont="1" applyFill="1" applyBorder="1" applyAlignment="1" applyProtection="1">
      <alignment vertical="center" wrapText="1"/>
      <protection locked="0"/>
    </xf>
    <xf numFmtId="0" fontId="53" fillId="4" borderId="6" xfId="26" applyFont="1" applyFill="1" applyBorder="1" applyAlignment="1"/>
    <xf numFmtId="0" fontId="38" fillId="21" borderId="6" xfId="26" applyFill="1" applyBorder="1" applyAlignment="1"/>
    <xf numFmtId="0" fontId="38" fillId="0" borderId="0" xfId="26" applyAlignment="1">
      <alignment horizontal="center"/>
    </xf>
    <xf numFmtId="0" fontId="51" fillId="0" borderId="0" xfId="0" applyFont="1"/>
    <xf numFmtId="173" fontId="54" fillId="14" borderId="18" xfId="0" applyNumberFormat="1" applyFont="1" applyFill="1" applyBorder="1"/>
    <xf numFmtId="0" fontId="55" fillId="0" borderId="0" xfId="0" applyFont="1"/>
    <xf numFmtId="173" fontId="34" fillId="14" borderId="6" xfId="0" applyNumberFormat="1" applyFont="1" applyFill="1" applyBorder="1" applyAlignment="1">
      <alignment horizontal="center"/>
    </xf>
    <xf numFmtId="0" fontId="5" fillId="4" borderId="6" xfId="2" applyNumberFormat="1" applyFont="1" applyBorder="1" applyAlignment="1">
      <alignment vertical="center"/>
      <protection locked="0"/>
    </xf>
    <xf numFmtId="2" fontId="5" fillId="4" borderId="6" xfId="2" applyNumberFormat="1" applyFont="1" applyBorder="1" applyAlignment="1">
      <alignment vertical="center"/>
      <protection locked="0"/>
    </xf>
    <xf numFmtId="0" fontId="52" fillId="0" borderId="0" xfId="0" applyFont="1" applyFill="1" applyAlignment="1">
      <alignment vertical="center" wrapText="1"/>
    </xf>
    <xf numFmtId="2" fontId="0" fillId="11" borderId="6" xfId="0" applyNumberFormat="1" applyFill="1" applyBorder="1" applyAlignment="1">
      <alignment vertical="center"/>
    </xf>
    <xf numFmtId="0" fontId="0" fillId="11" borderId="6" xfId="0" applyFill="1" applyBorder="1" applyAlignment="1">
      <alignment vertical="center"/>
    </xf>
    <xf numFmtId="9" fontId="5" fillId="4" borderId="6" xfId="2" applyNumberFormat="1" applyFont="1" applyBorder="1" applyAlignment="1">
      <alignment vertical="center"/>
      <protection locked="0"/>
    </xf>
    <xf numFmtId="0" fontId="5" fillId="4" borderId="6" xfId="2" applyNumberFormat="1" applyFont="1" applyBorder="1" applyAlignment="1">
      <alignment vertical="center" wrapText="1"/>
      <protection locked="0"/>
    </xf>
    <xf numFmtId="176" fontId="5" fillId="4" borderId="6" xfId="2" applyNumberFormat="1" applyFont="1" applyBorder="1" applyAlignment="1">
      <alignment vertical="center"/>
      <protection locked="0"/>
    </xf>
    <xf numFmtId="0" fontId="56" fillId="0" borderId="0" xfId="0" applyFont="1" applyFill="1" applyAlignment="1">
      <alignment vertical="center" wrapText="1"/>
    </xf>
    <xf numFmtId="0" fontId="0" fillId="0" borderId="0" xfId="0" applyFont="1" applyAlignment="1"/>
    <xf numFmtId="0" fontId="33" fillId="0" borderId="0" xfId="26" applyFont="1" applyFill="1" applyBorder="1" applyAlignment="1"/>
    <xf numFmtId="0" fontId="0" fillId="10" borderId="8" xfId="0" applyFill="1" applyBorder="1" applyAlignment="1">
      <alignment horizontal="left"/>
    </xf>
    <xf numFmtId="0" fontId="0" fillId="10" borderId="9" xfId="0" applyFill="1" applyBorder="1" applyAlignment="1">
      <alignment horizontal="left"/>
    </xf>
    <xf numFmtId="0" fontId="0" fillId="10" borderId="10" xfId="0" applyFill="1" applyBorder="1" applyAlignment="1">
      <alignment horizontal="left"/>
    </xf>
    <xf numFmtId="0" fontId="50" fillId="10" borderId="11" xfId="0" applyFont="1" applyFill="1" applyBorder="1" applyAlignment="1">
      <alignment horizontal="left" vertical="center" wrapText="1"/>
    </xf>
    <xf numFmtId="0" fontId="0" fillId="10" borderId="12" xfId="0" applyFont="1" applyFill="1" applyBorder="1" applyAlignment="1">
      <alignment horizontal="left" vertical="center"/>
    </xf>
    <xf numFmtId="0" fontId="0" fillId="10" borderId="13" xfId="0" applyFont="1" applyFill="1" applyBorder="1" applyAlignment="1">
      <alignment horizontal="left" vertical="center"/>
    </xf>
    <xf numFmtId="0" fontId="0" fillId="10" borderId="7" xfId="0" applyFont="1" applyFill="1" applyBorder="1" applyAlignment="1">
      <alignment horizontal="left" vertical="center"/>
    </xf>
    <xf numFmtId="0" fontId="0" fillId="10" borderId="0" xfId="0" applyFont="1" applyFill="1" applyBorder="1" applyAlignment="1">
      <alignment horizontal="left" vertical="center"/>
    </xf>
    <xf numFmtId="0" fontId="0" fillId="10" borderId="14" xfId="0" applyFont="1" applyFill="1" applyBorder="1" applyAlignment="1">
      <alignment horizontal="left" vertical="center"/>
    </xf>
    <xf numFmtId="0" fontId="0" fillId="10" borderId="15" xfId="0" applyFont="1" applyFill="1" applyBorder="1" applyAlignment="1">
      <alignment horizontal="left" vertical="center"/>
    </xf>
    <xf numFmtId="0" fontId="0" fillId="10" borderId="16" xfId="0" applyFont="1" applyFill="1" applyBorder="1" applyAlignment="1">
      <alignment horizontal="left" vertical="center"/>
    </xf>
    <xf numFmtId="0" fontId="0" fillId="10" borderId="17" xfId="0" applyFont="1" applyFill="1" applyBorder="1" applyAlignment="1">
      <alignment horizontal="left" vertical="center"/>
    </xf>
  </cellXfs>
  <cellStyles count="67">
    <cellStyle name="60% - Accent1 4 2" xfId="31" xr:uid="{00000000-0005-0000-0000-000000000000}"/>
    <cellStyle name="Calculation - 1" xfId="3" xr:uid="{00000000-0005-0000-0000-000001000000}"/>
    <cellStyle name="Calculation - 2" xfId="1" xr:uid="{00000000-0005-0000-0000-000002000000}"/>
    <cellStyle name="Calculation - 3" xfId="11" xr:uid="{00000000-0005-0000-0000-000003000000}"/>
    <cellStyle name="Comma" xfId="22" builtinId="3"/>
    <cellStyle name="Comma 141" xfId="32" xr:uid="{00000000-0005-0000-0000-000005000000}"/>
    <cellStyle name="Comma 2" xfId="20" xr:uid="{00000000-0005-0000-0000-000006000000}"/>
    <cellStyle name="Comma 5" xfId="16" xr:uid="{00000000-0005-0000-0000-000007000000}"/>
    <cellStyle name="Free Entry" xfId="2" xr:uid="{00000000-0005-0000-0000-000008000000}"/>
    <cellStyle name="Heading - 1" xfId="5" xr:uid="{00000000-0005-0000-0000-000009000000}"/>
    <cellStyle name="Heading - 2" xfId="9" xr:uid="{00000000-0005-0000-0000-00000A000000}"/>
    <cellStyle name="Hyperlink" xfId="26" builtinId="8"/>
    <cellStyle name="Linked Cell 2 8" xfId="33" xr:uid="{00000000-0005-0000-0000-00000C000000}"/>
    <cellStyle name="Listed Input" xfId="12" xr:uid="{00000000-0005-0000-0000-00000D000000}"/>
    <cellStyle name="Listed Input 2" xfId="21" xr:uid="{00000000-0005-0000-0000-00000E000000}"/>
    <cellStyle name="Named Range" xfId="8" xr:uid="{00000000-0005-0000-0000-00000F000000}"/>
    <cellStyle name="Normal" xfId="0" builtinId="0" customBuiltin="1"/>
    <cellStyle name="Normal - Style1 2" xfId="34" xr:uid="{00000000-0005-0000-0000-000011000000}"/>
    <cellStyle name="Normal 10 10" xfId="35" xr:uid="{00000000-0005-0000-0000-000012000000}"/>
    <cellStyle name="Normal 10 10 4" xfId="36" xr:uid="{00000000-0005-0000-0000-000013000000}"/>
    <cellStyle name="Normal 10 10 5" xfId="37" xr:uid="{00000000-0005-0000-0000-000014000000}"/>
    <cellStyle name="Normal 10 13" xfId="38" xr:uid="{00000000-0005-0000-0000-000015000000}"/>
    <cellStyle name="Normal 119" xfId="39" xr:uid="{00000000-0005-0000-0000-000016000000}"/>
    <cellStyle name="Normal 119 2" xfId="40" xr:uid="{00000000-0005-0000-0000-000017000000}"/>
    <cellStyle name="Normal 134 2 2" xfId="41" xr:uid="{00000000-0005-0000-0000-000018000000}"/>
    <cellStyle name="Normal 155 2" xfId="42" xr:uid="{00000000-0005-0000-0000-000019000000}"/>
    <cellStyle name="Normal 156" xfId="43" xr:uid="{00000000-0005-0000-0000-00001A000000}"/>
    <cellStyle name="Normal 157" xfId="44" xr:uid="{00000000-0005-0000-0000-00001B000000}"/>
    <cellStyle name="Normal 164" xfId="45" xr:uid="{00000000-0005-0000-0000-00001C000000}"/>
    <cellStyle name="Normal 165" xfId="46" xr:uid="{00000000-0005-0000-0000-00001D000000}"/>
    <cellStyle name="Normal 166" xfId="47" xr:uid="{00000000-0005-0000-0000-00001E000000}"/>
    <cellStyle name="Normal 167" xfId="48" xr:uid="{00000000-0005-0000-0000-00001F000000}"/>
    <cellStyle name="Normal 168" xfId="49" xr:uid="{00000000-0005-0000-0000-000020000000}"/>
    <cellStyle name="Normal 169" xfId="50" xr:uid="{00000000-0005-0000-0000-000021000000}"/>
    <cellStyle name="Normal 170" xfId="51" xr:uid="{00000000-0005-0000-0000-000022000000}"/>
    <cellStyle name="Normal 2" xfId="13" xr:uid="{00000000-0005-0000-0000-000023000000}"/>
    <cellStyle name="Normal 2 10" xfId="52" xr:uid="{00000000-0005-0000-0000-000024000000}"/>
    <cellStyle name="Normal 2 2" xfId="30" xr:uid="{00000000-0005-0000-0000-000025000000}"/>
    <cellStyle name="Normal 2 2 9 3" xfId="53" xr:uid="{00000000-0005-0000-0000-000026000000}"/>
    <cellStyle name="Normal 2 24" xfId="54" xr:uid="{00000000-0005-0000-0000-000027000000}"/>
    <cellStyle name="Normal 2 25" xfId="55" xr:uid="{00000000-0005-0000-0000-000028000000}"/>
    <cellStyle name="Normal 2 61" xfId="17" xr:uid="{00000000-0005-0000-0000-000029000000}"/>
    <cellStyle name="Normal 3" xfId="24" xr:uid="{00000000-0005-0000-0000-00002A000000}"/>
    <cellStyle name="Normal 3 2" xfId="56" xr:uid="{00000000-0005-0000-0000-00002B000000}"/>
    <cellStyle name="Normal 3 2 2" xfId="29" xr:uid="{00000000-0005-0000-0000-00002C000000}"/>
    <cellStyle name="Normal 4" xfId="14" xr:uid="{00000000-0005-0000-0000-00002D000000}"/>
    <cellStyle name="Normal 4 2" xfId="15" xr:uid="{00000000-0005-0000-0000-00002E000000}"/>
    <cellStyle name="Normal 5" xfId="28" xr:uid="{00000000-0005-0000-0000-00002F000000}"/>
    <cellStyle name="Normal 56" xfId="27" xr:uid="{00000000-0005-0000-0000-000030000000}"/>
    <cellStyle name="Normal 83" xfId="57" xr:uid="{00000000-0005-0000-0000-000031000000}"/>
    <cellStyle name="Normal_Conversion_gal and bbl_final1_updated" xfId="18" xr:uid="{00000000-0005-0000-0000-000032000000}"/>
    <cellStyle name="Normal_European Ethanol SD model_15_clean" xfId="19" xr:uid="{00000000-0005-0000-0000-000034000000}"/>
    <cellStyle name="Percent" xfId="23" builtinId="5"/>
    <cellStyle name="Percent 2" xfId="25" xr:uid="{00000000-0005-0000-0000-000036000000}"/>
    <cellStyle name="Percent 2 14" xfId="58" xr:uid="{00000000-0005-0000-0000-000037000000}"/>
    <cellStyle name="Percent 2 21 2" xfId="59" xr:uid="{00000000-0005-0000-0000-000038000000}"/>
    <cellStyle name="Percent 7 2 2 2 2" xfId="60" xr:uid="{00000000-0005-0000-0000-000039000000}"/>
    <cellStyle name="Percent 87" xfId="61" xr:uid="{00000000-0005-0000-0000-00003A000000}"/>
    <cellStyle name="Percent 90" xfId="62" xr:uid="{00000000-0005-0000-0000-00003B000000}"/>
    <cellStyle name="Percent 92" xfId="63" xr:uid="{00000000-0005-0000-0000-00003C000000}"/>
    <cellStyle name="Percent 98" xfId="64" xr:uid="{00000000-0005-0000-0000-00003D000000}"/>
    <cellStyle name="Reference" xfId="7" xr:uid="{00000000-0005-0000-0000-00003E000000}"/>
    <cellStyle name="Sheet Title" xfId="4" xr:uid="{00000000-0005-0000-0000-00003F000000}"/>
    <cellStyle name="Sub heading - 1" xfId="10" xr:uid="{00000000-0005-0000-0000-000040000000}"/>
    <cellStyle name="Sub heading - 2" xfId="6" xr:uid="{00000000-0005-0000-0000-000041000000}"/>
    <cellStyle name="Title 1" xfId="65" xr:uid="{00000000-0005-0000-0000-000042000000}"/>
    <cellStyle name="Title 3 2" xfId="66" xr:uid="{00000000-0005-0000-0000-000043000000}"/>
  </cellStyles>
  <dxfs count="46">
    <dxf>
      <fill>
        <patternFill patternType="solid">
          <fgColor theme="7" tint="0.59999389629810485"/>
          <bgColor theme="7" tint="0.59999389629810485"/>
        </patternFill>
      </fill>
    </dxf>
    <dxf>
      <fill>
        <patternFill patternType="solid">
          <fgColor theme="7" tint="0.59999389629810485"/>
          <bgColor theme="7" tint="0.59999389629810485"/>
        </patternFill>
      </fill>
    </dxf>
    <dxf>
      <font>
        <b/>
        <color theme="0"/>
      </font>
      <fill>
        <patternFill patternType="solid">
          <fgColor theme="7"/>
          <bgColor theme="7"/>
        </patternFill>
      </fill>
    </dxf>
    <dxf>
      <font>
        <b/>
        <color theme="0"/>
      </font>
      <fill>
        <patternFill patternType="solid">
          <fgColor theme="7"/>
          <bgColor theme="7"/>
        </patternFill>
      </fill>
    </dxf>
    <dxf>
      <font>
        <b/>
        <color theme="0"/>
      </font>
      <fill>
        <patternFill patternType="solid">
          <fgColor theme="7"/>
          <bgColor theme="7"/>
        </patternFill>
      </fill>
      <border>
        <top style="thick">
          <color theme="0"/>
        </top>
      </border>
    </dxf>
    <dxf>
      <font>
        <b/>
        <color theme="0"/>
      </font>
      <fill>
        <patternFill patternType="solid">
          <fgColor theme="7"/>
          <bgColor theme="7"/>
        </patternFill>
      </fill>
      <border>
        <bottom style="thick">
          <color theme="0"/>
        </bottom>
      </border>
    </dxf>
    <dxf>
      <font>
        <color theme="1"/>
      </font>
      <fill>
        <patternFill patternType="solid">
          <fgColor theme="7" tint="0.79998168889431442"/>
          <bgColor theme="7" tint="0.79998168889431442"/>
        </patternFill>
      </fill>
      <border>
        <vertical style="thin">
          <color theme="0"/>
        </vertical>
        <horizontal style="thin">
          <color theme="0"/>
        </horizontal>
      </border>
    </dxf>
    <dxf>
      <fill>
        <patternFill patternType="solid">
          <fgColor theme="6" tint="0.59999389629810485"/>
          <bgColor theme="6" tint="0.59999389629810485"/>
        </patternFill>
      </fill>
    </dxf>
    <dxf>
      <fill>
        <patternFill patternType="solid">
          <fgColor theme="6" tint="0.59999389629810485"/>
          <bgColor theme="6" tint="0.59999389629810485"/>
        </patternFill>
      </fill>
    </dxf>
    <dxf>
      <font>
        <b/>
        <color theme="0"/>
      </font>
      <fill>
        <patternFill patternType="solid">
          <fgColor theme="6"/>
          <bgColor theme="6"/>
        </patternFill>
      </fill>
    </dxf>
    <dxf>
      <font>
        <b/>
        <color theme="0"/>
      </font>
      <fill>
        <patternFill patternType="solid">
          <fgColor theme="6"/>
          <bgColor theme="6"/>
        </patternFill>
      </fill>
    </dxf>
    <dxf>
      <font>
        <b/>
        <color theme="0"/>
      </font>
      <fill>
        <patternFill patternType="solid">
          <fgColor theme="6"/>
          <bgColor theme="6"/>
        </patternFill>
      </fill>
      <border>
        <top style="thick">
          <color theme="0"/>
        </top>
      </border>
    </dxf>
    <dxf>
      <font>
        <b/>
        <color theme="0"/>
      </font>
      <fill>
        <patternFill patternType="solid">
          <fgColor theme="6"/>
          <bgColor theme="6"/>
        </patternFill>
      </fill>
      <border>
        <bottom style="thick">
          <color theme="0"/>
        </bottom>
      </border>
    </dxf>
    <dxf>
      <font>
        <color theme="1"/>
      </font>
      <fill>
        <patternFill patternType="solid">
          <fgColor theme="6" tint="0.79998168889431442"/>
          <bgColor theme="6" tint="0.79998168889431442"/>
        </patternFill>
      </fill>
      <border>
        <vertical style="thin">
          <color theme="0"/>
        </vertical>
        <horizontal style="thin">
          <color theme="0"/>
        </horizontal>
      </border>
    </dxf>
    <dxf>
      <fill>
        <patternFill patternType="solid">
          <fgColor theme="7" tint="0.79998168889431442"/>
          <bgColor theme="7" tint="0.79998168889431442"/>
        </patternFill>
      </fill>
    </dxf>
    <dxf>
      <fill>
        <patternFill patternType="solid">
          <fgColor theme="7" tint="0.79995117038483843"/>
          <bgColor theme="7" tint="0.59996337778862885"/>
        </patternFill>
      </fill>
    </dxf>
    <dxf>
      <font>
        <b/>
        <color theme="7" tint="-0.249977111117893"/>
      </font>
    </dxf>
    <dxf>
      <font>
        <b/>
        <color theme="7" tint="-0.249977111117893"/>
      </font>
    </dxf>
    <dxf>
      <font>
        <b/>
        <color theme="7" tint="-0.249977111117893"/>
      </font>
      <border>
        <top style="thin">
          <color theme="7"/>
        </top>
      </border>
    </dxf>
    <dxf>
      <font>
        <b/>
        <i val="0"/>
        <color theme="7" tint="-0.499984740745262"/>
      </font>
      <border>
        <bottom style="thin">
          <color theme="7"/>
        </bottom>
      </border>
    </dxf>
    <dxf>
      <font>
        <color theme="7" tint="-0.499984740745262"/>
      </font>
      <border>
        <top style="thin">
          <color theme="7"/>
        </top>
        <bottom style="thin">
          <color theme="7"/>
        </bottom>
      </border>
    </dxf>
    <dxf>
      <fill>
        <patternFill patternType="solid">
          <fgColor theme="6" tint="0.79998168889431442"/>
          <bgColor theme="6" tint="0.79998168889431442"/>
        </patternFill>
      </fill>
    </dxf>
    <dxf>
      <fill>
        <patternFill patternType="solid">
          <fgColor theme="6" tint="0.79995117038483843"/>
          <bgColor theme="6" tint="0.59996337778862885"/>
        </patternFill>
      </fill>
    </dxf>
    <dxf>
      <font>
        <b/>
        <color theme="6" tint="-0.249977111117893"/>
      </font>
    </dxf>
    <dxf>
      <font>
        <b/>
        <color theme="6" tint="-0.249977111117893"/>
      </font>
    </dxf>
    <dxf>
      <font>
        <b/>
        <color theme="6" tint="-0.249977111117893"/>
      </font>
      <border>
        <top style="thin">
          <color theme="6"/>
        </top>
      </border>
    </dxf>
    <dxf>
      <font>
        <b/>
        <i val="0"/>
        <color theme="5"/>
      </font>
      <border>
        <bottom style="thin">
          <color theme="6"/>
        </bottom>
      </border>
    </dxf>
    <dxf>
      <font>
        <color auto="1"/>
      </font>
      <border>
        <top style="thin">
          <color theme="6"/>
        </top>
        <bottom style="thin">
          <color theme="6"/>
        </bottom>
      </border>
    </dxf>
    <dxf>
      <border>
        <left style="thin">
          <color theme="7"/>
        </left>
      </border>
    </dxf>
    <dxf>
      <border>
        <left style="thin">
          <color theme="7"/>
        </left>
      </border>
    </dxf>
    <dxf>
      <border>
        <top style="thin">
          <color theme="7"/>
        </top>
      </border>
    </dxf>
    <dxf>
      <border>
        <top style="thin">
          <color theme="7"/>
        </top>
      </border>
    </dxf>
    <dxf>
      <font>
        <b/>
        <color theme="1"/>
      </font>
    </dxf>
    <dxf>
      <font>
        <b/>
        <color theme="1"/>
      </font>
    </dxf>
    <dxf>
      <font>
        <b/>
        <color theme="1"/>
      </font>
      <border>
        <top style="double">
          <color theme="7"/>
        </top>
      </border>
    </dxf>
    <dxf>
      <font>
        <b/>
        <color theme="0"/>
      </font>
      <fill>
        <patternFill patternType="solid">
          <fgColor theme="7"/>
          <bgColor theme="7"/>
        </patternFill>
      </fill>
    </dxf>
    <dxf>
      <font>
        <color theme="1"/>
      </font>
      <border>
        <left style="thin">
          <color theme="7"/>
        </left>
        <right style="thin">
          <color theme="7"/>
        </right>
        <top style="thin">
          <color theme="7"/>
        </top>
        <bottom style="thin">
          <color theme="7"/>
        </bottom>
      </border>
    </dxf>
    <dxf>
      <border>
        <left style="thin">
          <color theme="6"/>
        </left>
      </border>
    </dxf>
    <dxf>
      <border>
        <left style="thin">
          <color theme="6"/>
        </left>
      </border>
    </dxf>
    <dxf>
      <border>
        <top style="thin">
          <color theme="6"/>
        </top>
      </border>
    </dxf>
    <dxf>
      <border>
        <top style="thin">
          <color theme="6"/>
        </top>
      </border>
    </dxf>
    <dxf>
      <font>
        <b/>
        <color theme="1"/>
      </font>
    </dxf>
    <dxf>
      <font>
        <b/>
        <color theme="1"/>
      </font>
    </dxf>
    <dxf>
      <font>
        <b/>
        <color theme="1"/>
      </font>
      <border>
        <top style="double">
          <color theme="6"/>
        </top>
      </border>
    </dxf>
    <dxf>
      <font>
        <b/>
        <i val="0"/>
        <color theme="0"/>
      </font>
      <fill>
        <patternFill patternType="solid">
          <fgColor theme="6"/>
          <bgColor theme="6"/>
        </patternFill>
      </fill>
    </dxf>
    <dxf>
      <font>
        <color theme="1"/>
      </font>
      <border>
        <left style="thin">
          <color theme="6"/>
        </left>
        <right style="thin">
          <color theme="6"/>
        </right>
        <top style="thin">
          <color theme="6"/>
        </top>
        <bottom style="thin">
          <color theme="6"/>
        </bottom>
      </border>
    </dxf>
  </dxfs>
  <tableStyles count="6" defaultTableStyle="TableStyleMedium2" defaultPivotStyle="PivotStyleLight16">
    <tableStyle name="E4tech Table Style_1" pivot="0" count="9" xr9:uid="{00000000-0011-0000-FFFF-FFFF00000000}">
      <tableStyleElement type="wholeTable" dxfId="45"/>
      <tableStyleElement type="headerRow" dxfId="44"/>
      <tableStyleElement type="totalRow" dxfId="43"/>
      <tableStyleElement type="firstColumn" dxfId="42"/>
      <tableStyleElement type="lastColumn" dxfId="41"/>
      <tableStyleElement type="firstRowStripe" dxfId="40"/>
      <tableStyleElement type="secondRowStripe" dxfId="39"/>
      <tableStyleElement type="firstColumnStripe" dxfId="38"/>
      <tableStyleElement type="secondColumnStripe" dxfId="37"/>
    </tableStyle>
    <tableStyle name="E4tech Table Style_2" pivot="0" count="9" xr9:uid="{00000000-0011-0000-FFFF-FFFF01000000}">
      <tableStyleElement type="wholeTable" dxfId="36"/>
      <tableStyleElement type="headerRow" dxfId="35"/>
      <tableStyleElement type="totalRow" dxfId="34"/>
      <tableStyleElement type="firstColumn" dxfId="33"/>
      <tableStyleElement type="lastColumn" dxfId="32"/>
      <tableStyleElement type="firstRowStripe" dxfId="31"/>
      <tableStyleElement type="secondRowStripe" dxfId="30"/>
      <tableStyleElement type="firstColumnStripe" dxfId="29"/>
      <tableStyleElement type="secondColumnStripe" dxfId="28"/>
    </tableStyle>
    <tableStyle name="E4tech Table Style_3" pivot="0" count="7" xr9:uid="{00000000-0011-0000-FFFF-FFFF02000000}">
      <tableStyleElement type="wholeTable" dxfId="27"/>
      <tableStyleElement type="headerRow" dxfId="26"/>
      <tableStyleElement type="totalRow" dxfId="25"/>
      <tableStyleElement type="firstColumn" dxfId="24"/>
      <tableStyleElement type="lastColumn" dxfId="23"/>
      <tableStyleElement type="firstRowStripe" dxfId="22"/>
      <tableStyleElement type="firstColumnStripe" dxfId="21"/>
    </tableStyle>
    <tableStyle name="E4tech Table Style_4" pivot="0" count="7" xr9:uid="{00000000-0011-0000-FFFF-FFFF03000000}">
      <tableStyleElement type="wholeTable" dxfId="20"/>
      <tableStyleElement type="headerRow" dxfId="19"/>
      <tableStyleElement type="totalRow" dxfId="18"/>
      <tableStyleElement type="firstColumn" dxfId="17"/>
      <tableStyleElement type="lastColumn" dxfId="16"/>
      <tableStyleElement type="firstRowStripe" dxfId="15"/>
      <tableStyleElement type="firstColumnStripe" dxfId="14"/>
    </tableStyle>
    <tableStyle name="E4tech Table Style_5" pivot="0" count="7" xr9:uid="{00000000-0011-0000-FFFF-FFFF04000000}">
      <tableStyleElement type="wholeTable" dxfId="13"/>
      <tableStyleElement type="headerRow" dxfId="12"/>
      <tableStyleElement type="totalRow" dxfId="11"/>
      <tableStyleElement type="firstColumn" dxfId="10"/>
      <tableStyleElement type="lastColumn" dxfId="9"/>
      <tableStyleElement type="firstRowStripe" dxfId="8"/>
      <tableStyleElement type="firstColumnStripe" dxfId="7"/>
    </tableStyle>
    <tableStyle name="E4tech Table Style_6" pivot="0" count="7" xr9:uid="{00000000-0011-0000-FFFF-FFFF05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FF66CC"/>
      <color rgb="FFFFE6CD"/>
      <color rgb="FF000000"/>
      <color rgb="FF6AB0E0"/>
      <color rgb="FF1B429A"/>
      <color rgb="FFD3CAE0"/>
      <color rgb="FF957FB5"/>
      <color rgb="FF1383BD"/>
      <color rgb="FF8CB57E"/>
      <color rgb="FF4B8A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67235</xdr:colOff>
      <xdr:row>1</xdr:row>
      <xdr:rowOff>44823</xdr:rowOff>
    </xdr:from>
    <xdr:to>
      <xdr:col>5</xdr:col>
      <xdr:colOff>257735</xdr:colOff>
      <xdr:row>19</xdr:row>
      <xdr:rowOff>78440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295835" y="235323"/>
          <a:ext cx="5048250" cy="410079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xdr:col>
      <xdr:colOff>459441</xdr:colOff>
      <xdr:row>2</xdr:row>
      <xdr:rowOff>22411</xdr:rowOff>
    </xdr:from>
    <xdr:to>
      <xdr:col>2</xdr:col>
      <xdr:colOff>2269639</xdr:colOff>
      <xdr:row>5</xdr:row>
      <xdr:rowOff>168601</xdr:rowOff>
    </xdr:to>
    <xdr:pic>
      <xdr:nvPicPr>
        <xdr:cNvPr id="5" name="Picture 4" descr="T:\E4tech Consulting\Marketing\branding\logo\PNG\E4techlogo_CYMK_2000x626.pn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1294" y="403411"/>
          <a:ext cx="2274794" cy="7119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4tech123.sharepoint.com/WINDOWS/TEMP/BCK_UP/00dep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reciation"/>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Chris Sim" id="{FDC41779-59C5-415B-A1C6-156D782B799B}" userId="S::chris.sim@e4tech.com::aa9c7c90-61e2-44bb-b8ae-c07a459dcd3a" providerId="AD"/>
  <person displayName="Richard Taylor" id="{15D1A561-12CB-42D7-B50D-56492FA88855}" userId="S::richard.taylor@e4tech.com::a74a33d1-eed3-43c3-9307-579441aa80ac" providerId="AD"/>
</personList>
</file>

<file path=xl/theme/theme1.xml><?xml version="1.0" encoding="utf-8"?>
<a:theme xmlns:a="http://schemas.openxmlformats.org/drawingml/2006/main" name="E4Tech_theme">
  <a:themeElements>
    <a:clrScheme name="E4tech colours">
      <a:dk1>
        <a:srgbClr val="000000"/>
      </a:dk1>
      <a:lt1>
        <a:srgbClr val="FFFFFF"/>
      </a:lt1>
      <a:dk2>
        <a:srgbClr val="000098"/>
      </a:dk2>
      <a:lt2>
        <a:srgbClr val="D8D9DB"/>
      </a:lt2>
      <a:accent1>
        <a:srgbClr val="1B429A"/>
      </a:accent1>
      <a:accent2>
        <a:srgbClr val="1383BD"/>
      </a:accent2>
      <a:accent3>
        <a:srgbClr val="6AB0E0"/>
      </a:accent3>
      <a:accent4>
        <a:srgbClr val="957FB5"/>
      </a:accent4>
      <a:accent5>
        <a:srgbClr val="4B8A60"/>
      </a:accent5>
      <a:accent6>
        <a:srgbClr val="8CB57E"/>
      </a:accent6>
      <a:hlink>
        <a:srgbClr val="001D4F"/>
      </a:hlink>
      <a:folHlink>
        <a:srgbClr val="D6DEE2"/>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37" dT="2021-03-03T15:53:29.98" personId="{FDC41779-59C5-415B-A1C6-156D782B799B}" id="{FF87B13D-76BE-49F0-82C1-DAC20F1FB6BA}">
    <text>To confirm with Richard</text>
  </threadedComment>
</ThreadedComments>
</file>

<file path=xl/threadedComments/threadedComment2.xml><?xml version="1.0" encoding="utf-8"?>
<ThreadedComments xmlns="http://schemas.microsoft.com/office/spreadsheetml/2018/threadedcomments" xmlns:x="http://schemas.openxmlformats.org/spreadsheetml/2006/main">
  <threadedComment ref="H10" dT="2021-03-22T16:01:04.07" personId="{15D1A561-12CB-42D7-B50D-56492FA88855}" id="{186E9543-9D11-4DDD-A869-BB9713FF9975}">
    <text>Using the projected UK grid factors in the Assumptions tab</text>
  </threadedComment>
  <threadedComment ref="H12" dT="2021-03-22T16:00:27.72" personId="{15D1A561-12CB-42D7-B50D-56492FA88855}" id="{948EE1D5-A4D6-4DE7-83E5-10A56A515978}">
    <text>GHG reporting conversion factors 2020. Would be lower if counterfactual had e.g. 90% CO2 capture rate on the combustion emissions, although this would not involve capture of upstream gas supply chain emissions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FGS@ricardo.com"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ipcc.ch/site/assets/uploads/2018/02/ar4-wg1-chapter2-1.pdf" TargetMode="External"/><Relationship Id="rId1" Type="http://schemas.openxmlformats.org/officeDocument/2006/relationships/hyperlink" Target="https://www.ipcc.ch/site/assets/uploads/2018/02/ar4-wg1-chapter2-1.p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hyperlink" Target="https://www.gov.uk/government/publications/renewable-transport-fuel-obligation-rtfo-guidance-2021" TargetMode="External"/><Relationship Id="rId13" Type="http://schemas.openxmlformats.org/officeDocument/2006/relationships/hyperlink" Target="https://ec.europa.eu/jrc/en/publication/eur-scientific-and-technical-research-reports/solid-and-gaseous-bioenergy-pathways-input-values-and-ghg-emissions-calculated-according-0" TargetMode="External"/><Relationship Id="rId3" Type="http://schemas.openxmlformats.org/officeDocument/2006/relationships/hyperlink" Target="https://www.gov.uk/government/publications/greenhouse-gas-reporting-conversion-factors-2020" TargetMode="External"/><Relationship Id="rId7" Type="http://schemas.openxmlformats.org/officeDocument/2006/relationships/hyperlink" Target="https://eur-lex.europa.eu/legal-content/EN/TXT/PDF/?uri=CELEX:32018L2001&amp;from=EN" TargetMode="External"/><Relationship Id="rId12" Type="http://schemas.openxmlformats.org/officeDocument/2006/relationships/hyperlink" Target="https://www.gov.uk/government/publications/greenhouse-gas-reporting-conversion-factors-2020" TargetMode="External"/><Relationship Id="rId2" Type="http://schemas.openxmlformats.org/officeDocument/2006/relationships/hyperlink" Target="https://assets.publishing.service.gov.uk/government/uploads/system/uploads/attachment_data/file/694277/rtfo-guidance-part-1-process-guidance-year-11.pdf" TargetMode="External"/><Relationship Id="rId1" Type="http://schemas.openxmlformats.org/officeDocument/2006/relationships/hyperlink" Target="https://www.theccc.org.uk/wp-content/uploads/2020/12/The-Sixth-Carbon-Budget-Charts-and-data-in-the-report.xlsb" TargetMode="External"/><Relationship Id="rId6" Type="http://schemas.openxmlformats.org/officeDocument/2006/relationships/hyperlink" Target="https://ec.europa.eu/jrc/en/jec/renewable-energy-recast-2030-red-ii" TargetMode="External"/><Relationship Id="rId11" Type="http://schemas.openxmlformats.org/officeDocument/2006/relationships/hyperlink" Target="https://www.gov.uk/government/publications/greenhouse-gas-reporting-conversion-factors-2020" TargetMode="External"/><Relationship Id="rId5" Type="http://schemas.openxmlformats.org/officeDocument/2006/relationships/hyperlink" Target="https://ec.europa.eu/jrc/en/publication/eur-scientific-and-technical-research-reports/jec-well-tank-report-v5" TargetMode="External"/><Relationship Id="rId15" Type="http://schemas.openxmlformats.org/officeDocument/2006/relationships/printerSettings" Target="../printerSettings/printerSettings3.bin"/><Relationship Id="rId10" Type="http://schemas.openxmlformats.org/officeDocument/2006/relationships/hyperlink" Target="https://www.gov.uk/government/publications/biofuels-carbon-calculator-rtfo" TargetMode="External"/><Relationship Id="rId4" Type="http://schemas.openxmlformats.org/officeDocument/2006/relationships/hyperlink" Target="https://www.gov.uk/government/publications/greenhouse-gas-reporting-conversion-factors-2020" TargetMode="External"/><Relationship Id="rId9" Type="http://schemas.openxmlformats.org/officeDocument/2006/relationships/hyperlink" Target="https://assets.publishing.service.gov.uk/government/uploads/system/uploads/attachment_data/file/947712/carbon-intensity-data-templates-2021.ods" TargetMode="External"/><Relationship Id="rId14" Type="http://schemas.openxmlformats.org/officeDocument/2006/relationships/hyperlink" Target="https://web.archive.org/web/20190605065129/http:/www.arb.ca.gov/fuels/lcfs/workgroups/lcfssustain/ISCC_EU_205_GHG_Calculation_and_GHG_Audit_2.3_eng.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C9:T54"/>
  <sheetViews>
    <sheetView showGridLines="0" topLeftCell="A25" zoomScale="85" zoomScaleNormal="85" workbookViewId="0">
      <selection activeCell="C58" sqref="C58"/>
    </sheetView>
  </sheetViews>
  <sheetFormatPr defaultColWidth="7.140625" defaultRowHeight="15"/>
  <cols>
    <col min="1" max="1" width="7.140625" style="1"/>
    <col min="2" max="2" width="3.5703125" style="1" customWidth="1"/>
    <col min="3" max="3" width="34.42578125" style="1" customWidth="1"/>
    <col min="4" max="4" width="54.85546875" style="1" customWidth="1"/>
    <col min="5" max="5" width="13.28515625" style="1" customWidth="1"/>
    <col min="6" max="9" width="7.140625" style="1"/>
    <col min="10" max="16" width="7.140625" style="1" customWidth="1"/>
    <col min="17" max="17" width="7.140625" style="1"/>
    <col min="18" max="18" width="6" style="1" customWidth="1"/>
    <col min="19" max="19" width="7.140625" style="1"/>
    <col min="20" max="20" width="8.85546875" style="1" customWidth="1"/>
    <col min="21" max="23" width="7.140625" style="1"/>
    <col min="24" max="24" width="17.5703125" style="1" customWidth="1"/>
    <col min="25" max="25" width="18.42578125" style="1" customWidth="1"/>
    <col min="26" max="26" width="22.7109375" style="1" customWidth="1"/>
    <col min="27" max="16384" width="7.140625" style="1"/>
  </cols>
  <sheetData>
    <row r="9" spans="3:4" ht="15.75">
      <c r="C9" s="160" t="s">
        <v>0</v>
      </c>
      <c r="D9" s="88"/>
    </row>
    <row r="10" spans="3:4" ht="15.75">
      <c r="C10" s="87"/>
      <c r="D10" s="89"/>
    </row>
    <row r="11" spans="3:4">
      <c r="C11" s="92" t="s">
        <v>1</v>
      </c>
      <c r="D11" s="93" t="s">
        <v>2</v>
      </c>
    </row>
    <row r="12" spans="3:4">
      <c r="C12" s="175" t="s">
        <v>3</v>
      </c>
      <c r="D12" s="172"/>
    </row>
    <row r="13" spans="3:4">
      <c r="C13" s="90"/>
      <c r="D13" s="91"/>
    </row>
    <row r="14" spans="3:4">
      <c r="C14" s="92" t="s">
        <v>4</v>
      </c>
      <c r="D14" s="96"/>
    </row>
    <row r="15" spans="3:4">
      <c r="C15" s="159" t="s">
        <v>5</v>
      </c>
      <c r="D15" s="96"/>
    </row>
    <row r="16" spans="3:4">
      <c r="C16" s="90"/>
      <c r="D16" s="91"/>
    </row>
    <row r="17" spans="3:20">
      <c r="C17" s="92" t="s">
        <v>6</v>
      </c>
      <c r="D17" s="96" t="s">
        <v>7</v>
      </c>
    </row>
    <row r="18" spans="3:20">
      <c r="C18" s="137" t="s">
        <v>8</v>
      </c>
      <c r="D18" s="96" t="s">
        <v>7</v>
      </c>
    </row>
    <row r="22" spans="3:20">
      <c r="C22" s="94" t="s">
        <v>9</v>
      </c>
    </row>
    <row r="23" spans="3:20" ht="9" customHeight="1"/>
    <row r="24" spans="3:20">
      <c r="C24" s="96"/>
      <c r="D24" s="95" t="s">
        <v>10</v>
      </c>
    </row>
    <row r="25" spans="3:20">
      <c r="C25" s="126"/>
      <c r="D25" s="95" t="s">
        <v>11</v>
      </c>
    </row>
    <row r="26" spans="3:20">
      <c r="C26" s="95"/>
      <c r="D26" s="97" t="s">
        <v>12</v>
      </c>
    </row>
    <row r="28" spans="3:20">
      <c r="C28" s="92"/>
    </row>
    <row r="29" spans="3:20" ht="10.5" customHeight="1">
      <c r="C29" s="92" t="s">
        <v>13</v>
      </c>
    </row>
    <row r="31" spans="3:20">
      <c r="C31" s="139" t="s">
        <v>14</v>
      </c>
      <c r="D31" s="188" t="s">
        <v>15</v>
      </c>
      <c r="E31" s="189"/>
      <c r="F31" s="189"/>
      <c r="G31" s="189"/>
      <c r="H31" s="189"/>
      <c r="I31" s="189"/>
      <c r="J31" s="189"/>
      <c r="K31" s="189"/>
      <c r="L31" s="189"/>
      <c r="M31" s="189"/>
      <c r="N31" s="189"/>
      <c r="O31" s="189"/>
      <c r="P31" s="189"/>
      <c r="Q31" s="189"/>
      <c r="R31" s="189"/>
      <c r="S31" s="189"/>
      <c r="T31" s="190"/>
    </row>
    <row r="32" spans="3:20">
      <c r="C32" s="139" t="s">
        <v>16</v>
      </c>
      <c r="D32" s="165" t="s">
        <v>17</v>
      </c>
      <c r="E32" s="166"/>
      <c r="F32" s="166"/>
      <c r="G32" s="166"/>
      <c r="H32" s="166"/>
      <c r="I32" s="166"/>
      <c r="J32" s="166"/>
      <c r="K32" s="166"/>
      <c r="L32" s="166"/>
      <c r="M32" s="166"/>
      <c r="N32" s="166"/>
      <c r="O32" s="166"/>
      <c r="P32" s="166"/>
      <c r="Q32" s="166"/>
      <c r="R32" s="166"/>
      <c r="S32" s="166"/>
      <c r="T32" s="167"/>
    </row>
    <row r="33" spans="3:20">
      <c r="C33" s="130" t="s">
        <v>18</v>
      </c>
      <c r="D33" s="188" t="s">
        <v>19</v>
      </c>
      <c r="E33" s="189"/>
      <c r="F33" s="189"/>
      <c r="G33" s="189"/>
      <c r="H33" s="189"/>
      <c r="I33" s="189"/>
      <c r="J33" s="189"/>
      <c r="K33" s="189"/>
      <c r="L33" s="189"/>
      <c r="M33" s="189"/>
      <c r="N33" s="189"/>
      <c r="O33" s="189"/>
      <c r="P33" s="189"/>
      <c r="Q33" s="189"/>
      <c r="R33" s="189"/>
      <c r="S33" s="189"/>
      <c r="T33" s="190"/>
    </row>
    <row r="34" spans="3:20">
      <c r="C34" s="130" t="s">
        <v>20</v>
      </c>
      <c r="D34" s="127" t="s">
        <v>21</v>
      </c>
      <c r="E34" s="128"/>
      <c r="F34" s="128"/>
      <c r="G34" s="128"/>
      <c r="H34" s="128"/>
      <c r="I34" s="128"/>
      <c r="J34" s="128"/>
      <c r="K34" s="128"/>
      <c r="L34" s="128"/>
      <c r="M34" s="128"/>
      <c r="N34" s="128"/>
      <c r="O34" s="128"/>
      <c r="P34" s="128"/>
      <c r="Q34" s="128"/>
      <c r="R34" s="128"/>
      <c r="S34" s="128"/>
      <c r="T34" s="129"/>
    </row>
    <row r="35" spans="3:20">
      <c r="C35" s="146" t="s">
        <v>22</v>
      </c>
      <c r="D35" s="127" t="s">
        <v>23</v>
      </c>
      <c r="E35" s="128"/>
      <c r="F35" s="128"/>
      <c r="G35" s="128"/>
      <c r="H35" s="128"/>
      <c r="I35" s="128"/>
      <c r="J35" s="128"/>
      <c r="K35" s="128"/>
      <c r="L35" s="128"/>
      <c r="M35" s="128"/>
      <c r="N35" s="128"/>
      <c r="O35" s="128"/>
      <c r="P35" s="128"/>
      <c r="Q35" s="128"/>
      <c r="R35" s="128"/>
      <c r="S35" s="128"/>
      <c r="T35" s="129"/>
    </row>
    <row r="36" spans="3:20">
      <c r="C36" s="171" t="s">
        <v>24</v>
      </c>
      <c r="D36" s="127" t="s">
        <v>25</v>
      </c>
      <c r="E36" s="128"/>
      <c r="F36" s="128"/>
      <c r="G36" s="128"/>
      <c r="H36" s="128"/>
      <c r="I36" s="128"/>
      <c r="J36" s="128"/>
      <c r="K36" s="128"/>
      <c r="L36" s="128"/>
      <c r="M36" s="128"/>
      <c r="N36" s="128"/>
      <c r="O36" s="128"/>
      <c r="P36" s="128"/>
      <c r="Q36" s="128"/>
      <c r="R36" s="128"/>
      <c r="S36" s="128"/>
      <c r="T36" s="129"/>
    </row>
    <row r="37" spans="3:20" ht="23.25" customHeight="1">
      <c r="C37" s="138" t="s">
        <v>26</v>
      </c>
      <c r="D37" s="191" t="s">
        <v>27</v>
      </c>
      <c r="E37" s="192"/>
      <c r="F37" s="192"/>
      <c r="G37" s="192"/>
      <c r="H37" s="192"/>
      <c r="I37" s="192"/>
      <c r="J37" s="192"/>
      <c r="K37" s="192"/>
      <c r="L37" s="192"/>
      <c r="M37" s="192"/>
      <c r="N37" s="192"/>
      <c r="O37" s="192"/>
      <c r="P37" s="192"/>
      <c r="Q37" s="192"/>
      <c r="R37" s="192"/>
      <c r="S37" s="192"/>
      <c r="T37" s="193"/>
    </row>
    <row r="38" spans="3:20" ht="23.25" customHeight="1">
      <c r="C38" s="138" t="s">
        <v>28</v>
      </c>
      <c r="D38" s="194"/>
      <c r="E38" s="195"/>
      <c r="F38" s="195"/>
      <c r="G38" s="195"/>
      <c r="H38" s="195"/>
      <c r="I38" s="195"/>
      <c r="J38" s="195"/>
      <c r="K38" s="195"/>
      <c r="L38" s="195"/>
      <c r="M38" s="195"/>
      <c r="N38" s="195"/>
      <c r="O38" s="195"/>
      <c r="P38" s="195"/>
      <c r="Q38" s="195"/>
      <c r="R38" s="195"/>
      <c r="S38" s="195"/>
      <c r="T38" s="196"/>
    </row>
    <row r="39" spans="3:20" ht="23.25" customHeight="1">
      <c r="C39" s="138" t="s">
        <v>29</v>
      </c>
      <c r="D39" s="194"/>
      <c r="E39" s="195"/>
      <c r="F39" s="195"/>
      <c r="G39" s="195"/>
      <c r="H39" s="195"/>
      <c r="I39" s="195"/>
      <c r="J39" s="195"/>
      <c r="K39" s="195"/>
      <c r="L39" s="195"/>
      <c r="M39" s="195"/>
      <c r="N39" s="195"/>
      <c r="O39" s="195"/>
      <c r="P39" s="195"/>
      <c r="Q39" s="195"/>
      <c r="R39" s="195"/>
      <c r="S39" s="195"/>
      <c r="T39" s="196"/>
    </row>
    <row r="40" spans="3:20" ht="23.25" customHeight="1">
      <c r="C40" s="138" t="s">
        <v>30</v>
      </c>
      <c r="D40" s="194"/>
      <c r="E40" s="195"/>
      <c r="F40" s="195"/>
      <c r="G40" s="195"/>
      <c r="H40" s="195"/>
      <c r="I40" s="195"/>
      <c r="J40" s="195"/>
      <c r="K40" s="195"/>
      <c r="L40" s="195"/>
      <c r="M40" s="195"/>
      <c r="N40" s="195"/>
      <c r="O40" s="195"/>
      <c r="P40" s="195"/>
      <c r="Q40" s="195"/>
      <c r="R40" s="195"/>
      <c r="S40" s="195"/>
      <c r="T40" s="196"/>
    </row>
    <row r="41" spans="3:20" ht="23.25" customHeight="1">
      <c r="C41" s="138" t="s">
        <v>31</v>
      </c>
      <c r="D41" s="194"/>
      <c r="E41" s="195"/>
      <c r="F41" s="195"/>
      <c r="G41" s="195"/>
      <c r="H41" s="195"/>
      <c r="I41" s="195"/>
      <c r="J41" s="195"/>
      <c r="K41" s="195"/>
      <c r="L41" s="195"/>
      <c r="M41" s="195"/>
      <c r="N41" s="195"/>
      <c r="O41" s="195"/>
      <c r="P41" s="195"/>
      <c r="Q41" s="195"/>
      <c r="R41" s="195"/>
      <c r="S41" s="195"/>
      <c r="T41" s="196"/>
    </row>
    <row r="42" spans="3:20" ht="23.25" customHeight="1">
      <c r="C42" s="138" t="s">
        <v>32</v>
      </c>
      <c r="D42" s="194"/>
      <c r="E42" s="195"/>
      <c r="F42" s="195"/>
      <c r="G42" s="195"/>
      <c r="H42" s="195"/>
      <c r="I42" s="195"/>
      <c r="J42" s="195"/>
      <c r="K42" s="195"/>
      <c r="L42" s="195"/>
      <c r="M42" s="195"/>
      <c r="N42" s="195"/>
      <c r="O42" s="195"/>
      <c r="P42" s="195"/>
      <c r="Q42" s="195"/>
      <c r="R42" s="195"/>
      <c r="S42" s="195"/>
      <c r="T42" s="196"/>
    </row>
    <row r="43" spans="3:20" ht="23.25" customHeight="1">
      <c r="C43" s="138" t="s">
        <v>33</v>
      </c>
      <c r="D43" s="194"/>
      <c r="E43" s="195"/>
      <c r="F43" s="195"/>
      <c r="G43" s="195"/>
      <c r="H43" s="195"/>
      <c r="I43" s="195"/>
      <c r="J43" s="195"/>
      <c r="K43" s="195"/>
      <c r="L43" s="195"/>
      <c r="M43" s="195"/>
      <c r="N43" s="195"/>
      <c r="O43" s="195"/>
      <c r="P43" s="195"/>
      <c r="Q43" s="195"/>
      <c r="R43" s="195"/>
      <c r="S43" s="195"/>
      <c r="T43" s="196"/>
    </row>
    <row r="44" spans="3:20" ht="23.25" customHeight="1">
      <c r="C44" s="138" t="s">
        <v>34</v>
      </c>
      <c r="D44" s="194"/>
      <c r="E44" s="195"/>
      <c r="F44" s="195"/>
      <c r="G44" s="195"/>
      <c r="H44" s="195"/>
      <c r="I44" s="195"/>
      <c r="J44" s="195"/>
      <c r="K44" s="195"/>
      <c r="L44" s="195"/>
      <c r="M44" s="195"/>
      <c r="N44" s="195"/>
      <c r="O44" s="195"/>
      <c r="P44" s="195"/>
      <c r="Q44" s="195"/>
      <c r="R44" s="195"/>
      <c r="S44" s="195"/>
      <c r="T44" s="196"/>
    </row>
    <row r="45" spans="3:20" ht="23.25" customHeight="1">
      <c r="C45" s="138" t="s">
        <v>35</v>
      </c>
      <c r="D45" s="194"/>
      <c r="E45" s="195"/>
      <c r="F45" s="195"/>
      <c r="G45" s="195"/>
      <c r="H45" s="195"/>
      <c r="I45" s="195"/>
      <c r="J45" s="195"/>
      <c r="K45" s="195"/>
      <c r="L45" s="195"/>
      <c r="M45" s="195"/>
      <c r="N45" s="195"/>
      <c r="O45" s="195"/>
      <c r="P45" s="195"/>
      <c r="Q45" s="195"/>
      <c r="R45" s="195"/>
      <c r="S45" s="195"/>
      <c r="T45" s="196"/>
    </row>
    <row r="46" spans="3:20" ht="23.25" customHeight="1">
      <c r="C46" s="138" t="s">
        <v>36</v>
      </c>
      <c r="D46" s="194"/>
      <c r="E46" s="195"/>
      <c r="F46" s="195"/>
      <c r="G46" s="195"/>
      <c r="H46" s="195"/>
      <c r="I46" s="195"/>
      <c r="J46" s="195"/>
      <c r="K46" s="195"/>
      <c r="L46" s="195"/>
      <c r="M46" s="195"/>
      <c r="N46" s="195"/>
      <c r="O46" s="195"/>
      <c r="P46" s="195"/>
      <c r="Q46" s="195"/>
      <c r="R46" s="195"/>
      <c r="S46" s="195"/>
      <c r="T46" s="196"/>
    </row>
    <row r="47" spans="3:20" ht="23.25" customHeight="1">
      <c r="C47" s="138" t="s">
        <v>37</v>
      </c>
      <c r="D47" s="197"/>
      <c r="E47" s="198"/>
      <c r="F47" s="198"/>
      <c r="G47" s="198"/>
      <c r="H47" s="198"/>
      <c r="I47" s="198"/>
      <c r="J47" s="198"/>
      <c r="K47" s="198"/>
      <c r="L47" s="198"/>
      <c r="M47" s="198"/>
      <c r="N47" s="198"/>
      <c r="O47" s="198"/>
      <c r="P47" s="198"/>
      <c r="Q47" s="198"/>
      <c r="R47" s="198"/>
      <c r="S47" s="198"/>
      <c r="T47" s="199"/>
    </row>
    <row r="50" spans="3:4">
      <c r="C50" s="187" t="s">
        <v>338</v>
      </c>
    </row>
    <row r="51" spans="3:4">
      <c r="C51" s="1" t="s">
        <v>340</v>
      </c>
      <c r="D51" s="1" t="s">
        <v>348</v>
      </c>
    </row>
    <row r="52" spans="3:4">
      <c r="C52" s="1" t="s">
        <v>340</v>
      </c>
      <c r="D52" s="1" t="s">
        <v>347</v>
      </c>
    </row>
    <row r="53" spans="3:4">
      <c r="C53" s="1" t="s">
        <v>340</v>
      </c>
      <c r="D53" s="1" t="s">
        <v>339</v>
      </c>
    </row>
    <row r="54" spans="3:4">
      <c r="C54" s="1" t="s">
        <v>340</v>
      </c>
      <c r="D54" s="1" t="s">
        <v>346</v>
      </c>
    </row>
  </sheetData>
  <mergeCells count="3">
    <mergeCell ref="D33:T33"/>
    <mergeCell ref="D37:T47"/>
    <mergeCell ref="D31:T31"/>
  </mergeCells>
  <dataValidations count="2">
    <dataValidation type="list" allowBlank="1" showInputMessage="1" showErrorMessage="1" sqref="D14" xr:uid="{00000000-0002-0000-0000-000000000000}">
      <formula1>"Biofuel, Fossil"</formula1>
    </dataValidation>
    <dataValidation type="list" allowBlank="1" showInputMessage="1" showErrorMessage="1" sqref="D15" xr:uid="{00000000-0002-0000-0000-000001000000}">
      <formula1>"F4C plant, Commercial project, One and the same"</formula1>
    </dataValidation>
  </dataValidations>
  <hyperlinks>
    <hyperlink ref="D11" r:id="rId1" xr:uid="{BB5EE59C-0C26-48AC-A95C-D13B449330EF}"/>
  </hyperlinks>
  <pageMargins left="0.70000000000000007" right="0.70000000000000007" top="0.75" bottom="0.75" header="0.30000000000000004" footer="0.30000000000000004"/>
  <pageSetup paperSize="9" orientation="portrait" r:id="rId2"/>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B2:Z46"/>
  <sheetViews>
    <sheetView showGridLines="0" zoomScale="85" zoomScaleNormal="85" workbookViewId="0">
      <pane xSplit="3" ySplit="5" topLeftCell="D14" activePane="bottomRight" state="frozen"/>
      <selection pane="topRight" activeCell="B5" sqref="B5:C5"/>
      <selection pane="bottomLeft" activeCell="B5" sqref="B5:C5"/>
      <selection pane="bottomRight" activeCell="E27" sqref="E27"/>
    </sheetView>
  </sheetViews>
  <sheetFormatPr defaultColWidth="7.140625" defaultRowHeight="15"/>
  <cols>
    <col min="1" max="1" width="5.140625" style="59" customWidth="1"/>
    <col min="2" max="2" width="25" style="59" bestFit="1" customWidth="1"/>
    <col min="3" max="3" width="39" style="59" bestFit="1" customWidth="1"/>
    <col min="4" max="4" width="10.28515625" style="59" bestFit="1" customWidth="1"/>
    <col min="5" max="5" width="16.42578125" style="61" customWidth="1"/>
    <col min="6" max="7" width="17" style="59" customWidth="1"/>
    <col min="8" max="8" width="12.85546875" style="60" customWidth="1"/>
    <col min="9" max="9" width="17.42578125" style="60" customWidth="1"/>
    <col min="10" max="11" width="14.140625" style="60" customWidth="1"/>
    <col min="12" max="12" width="14" style="60" customWidth="1"/>
    <col min="13" max="13" width="7.140625" style="1"/>
    <col min="14" max="15" width="17" style="59" customWidth="1"/>
    <col min="16" max="17" width="13.42578125" style="59" customWidth="1"/>
    <col min="18" max="18" width="18.7109375" style="59" customWidth="1"/>
    <col min="19" max="19" width="17.5703125" style="59" customWidth="1"/>
    <col min="20" max="21" width="20.85546875" style="60" customWidth="1"/>
    <col min="22" max="22" width="16.140625" style="60" customWidth="1"/>
    <col min="23" max="23" width="20.28515625" style="119" customWidth="1"/>
    <col min="24" max="24" width="7.140625" style="59" customWidth="1"/>
    <col min="25" max="25" width="15.85546875" style="59" customWidth="1"/>
    <col min="26" max="26" width="7.140625" style="1"/>
    <col min="27" max="16384" width="7.140625" style="59"/>
  </cols>
  <sheetData>
    <row r="2" spans="2:25" ht="15.75" thickBot="1">
      <c r="B2" s="4"/>
      <c r="C2" s="4"/>
      <c r="D2" s="4"/>
      <c r="E2" s="2"/>
      <c r="F2" s="4"/>
      <c r="G2" s="4"/>
      <c r="H2" s="2"/>
      <c r="I2" s="2"/>
      <c r="J2" s="2"/>
      <c r="K2" s="2"/>
      <c r="L2" s="2"/>
      <c r="N2" s="4"/>
      <c r="O2" s="4"/>
      <c r="P2" s="4"/>
      <c r="Q2" s="4"/>
      <c r="R2" s="4"/>
      <c r="S2" s="4"/>
      <c r="T2" s="2"/>
      <c r="U2" s="2"/>
      <c r="V2" s="2"/>
      <c r="W2" s="116"/>
      <c r="Y2" s="4"/>
    </row>
    <row r="3" spans="2:25" ht="15.75" thickTop="1">
      <c r="B3" s="73" t="s">
        <v>252</v>
      </c>
      <c r="W3" s="117" t="s">
        <v>253</v>
      </c>
    </row>
    <row r="4" spans="2:25">
      <c r="B4" s="66" t="s">
        <v>254</v>
      </c>
      <c r="C4" s="66" t="s">
        <v>255</v>
      </c>
      <c r="D4" s="66" t="s">
        <v>256</v>
      </c>
      <c r="E4" s="66"/>
      <c r="W4" s="115">
        <f>SUM(W7:W48)</f>
        <v>4.6691176470588243</v>
      </c>
    </row>
    <row r="5" spans="2:25" ht="60" customHeight="1" thickBot="1">
      <c r="B5" s="58" t="s">
        <v>295</v>
      </c>
      <c r="C5" s="58" t="s">
        <v>296</v>
      </c>
      <c r="D5" s="58" t="s">
        <v>259</v>
      </c>
      <c r="E5" s="63" t="s">
        <v>260</v>
      </c>
      <c r="F5" s="100" t="s">
        <v>261</v>
      </c>
      <c r="G5" s="100" t="s">
        <v>262</v>
      </c>
      <c r="H5" s="100" t="s">
        <v>263</v>
      </c>
      <c r="I5" s="100" t="s">
        <v>264</v>
      </c>
      <c r="J5" s="100" t="s">
        <v>265</v>
      </c>
      <c r="K5" s="100" t="s">
        <v>266</v>
      </c>
      <c r="L5" s="100" t="s">
        <v>267</v>
      </c>
      <c r="M5" s="101"/>
      <c r="N5" s="102" t="s">
        <v>268</v>
      </c>
      <c r="O5" s="102" t="s">
        <v>269</v>
      </c>
      <c r="P5" s="102" t="s">
        <v>270</v>
      </c>
      <c r="Q5" s="102" t="s">
        <v>271</v>
      </c>
      <c r="R5" s="102" t="s">
        <v>272</v>
      </c>
      <c r="S5" s="102" t="s">
        <v>273</v>
      </c>
      <c r="T5" s="100" t="s">
        <v>274</v>
      </c>
      <c r="U5" s="100" t="s">
        <v>275</v>
      </c>
      <c r="V5" s="100" t="s">
        <v>276</v>
      </c>
      <c r="W5" s="118" t="s">
        <v>277</v>
      </c>
      <c r="X5" s="103"/>
      <c r="Y5" s="100" t="s">
        <v>278</v>
      </c>
    </row>
    <row r="6" spans="2:25" ht="15.75" thickTop="1"/>
    <row r="7" spans="2:25" s="59" customFormat="1" ht="15.75" thickBot="1">
      <c r="B7" s="64" t="s">
        <v>279</v>
      </c>
      <c r="C7" s="68"/>
      <c r="D7" s="68"/>
      <c r="E7" s="69"/>
      <c r="F7" s="68"/>
      <c r="G7" s="67"/>
      <c r="H7" s="70"/>
      <c r="I7" s="70"/>
      <c r="J7" s="70"/>
      <c r="K7" s="70"/>
      <c r="L7" s="70"/>
      <c r="M7" s="1"/>
      <c r="N7" s="67"/>
      <c r="O7" s="67"/>
      <c r="P7" s="67"/>
      <c r="Q7" s="67"/>
      <c r="R7" s="67"/>
      <c r="T7" s="70"/>
      <c r="U7" s="70"/>
      <c r="V7" s="70"/>
      <c r="W7" s="120"/>
      <c r="Y7" s="67"/>
    </row>
    <row r="8" spans="2:25" s="67" customFormat="1">
      <c r="B8" s="66" t="s">
        <v>280</v>
      </c>
      <c r="C8" s="66" t="s">
        <v>281</v>
      </c>
      <c r="D8" s="65" t="s">
        <v>282</v>
      </c>
      <c r="E8" s="110">
        <v>940</v>
      </c>
      <c r="F8" s="75"/>
      <c r="G8" s="75"/>
      <c r="H8" s="74"/>
      <c r="I8" s="74" t="s">
        <v>292</v>
      </c>
      <c r="J8" s="109">
        <v>11</v>
      </c>
      <c r="K8" s="74"/>
      <c r="L8" s="131">
        <f>IF($D8="MW",$E8,$J8*$E8/3.6/1000)</f>
        <v>2.8722222222222222</v>
      </c>
      <c r="N8" s="131">
        <f>IFERROR(IF(D8="kg/hr",E8/$E$8,""),"")</f>
        <v>1</v>
      </c>
      <c r="O8" s="131">
        <f>IFERROR(E8/$E$27,"")</f>
        <v>1.9583333333333333</v>
      </c>
      <c r="P8" s="131">
        <f>IFERROR(L8*1000/$E$8*3.6,"")</f>
        <v>11</v>
      </c>
      <c r="Q8" s="131">
        <f>IFERROR(L8*1000/$E$27*3.6,"")</f>
        <v>21.541666666666664</v>
      </c>
      <c r="S8" s="59"/>
      <c r="T8" s="70"/>
      <c r="U8" s="70"/>
      <c r="V8" s="70"/>
      <c r="W8" s="120"/>
      <c r="Y8" s="82"/>
    </row>
    <row r="9" spans="2:25" s="67" customFormat="1">
      <c r="B9" s="66"/>
      <c r="C9" s="65"/>
      <c r="D9" s="65" t="s">
        <v>282</v>
      </c>
      <c r="E9" s="76"/>
      <c r="F9" s="75"/>
      <c r="G9" s="75"/>
      <c r="H9" s="74"/>
      <c r="I9" s="74"/>
      <c r="J9" s="74"/>
      <c r="K9" s="74"/>
      <c r="L9" s="131">
        <f t="shared" ref="L9:L24" si="0">IF($D9="MW",$E9,$J9*$E9/3.6/1000)</f>
        <v>0</v>
      </c>
      <c r="N9" s="131">
        <f t="shared" ref="N9:N24" si="1">IFERROR(IF(D9="kg/hr",E9/$E$8,""),"")</f>
        <v>0</v>
      </c>
      <c r="O9" s="131">
        <f t="shared" ref="O9:O24" si="2">IFERROR(E9/$E$27,"")</f>
        <v>0</v>
      </c>
      <c r="P9" s="131">
        <f t="shared" ref="P9:P24" si="3">IFERROR(L9*1000/$E$8*3.6,"")</f>
        <v>0</v>
      </c>
      <c r="Q9" s="131">
        <f t="shared" ref="Q9:Q24" si="4">IFERROR(L9*1000/$E$27*3.6,"")</f>
        <v>0</v>
      </c>
      <c r="T9" s="74"/>
      <c r="U9" s="74"/>
      <c r="V9" s="74"/>
      <c r="W9" s="135">
        <f>IFERROR(IF(D9="kg/hr", $T9*$E9/$E$27/$J$27, $U9*($E9*1000*3.6)/$E$27/$J$27), "fields to the left still to be filled")</f>
        <v>0</v>
      </c>
      <c r="Y9" s="75"/>
    </row>
    <row r="10" spans="2:25" s="59" customFormat="1">
      <c r="B10" s="66"/>
      <c r="C10" s="65"/>
      <c r="D10" s="65" t="s">
        <v>282</v>
      </c>
      <c r="E10" s="76"/>
      <c r="F10" s="75"/>
      <c r="G10" s="75"/>
      <c r="H10" s="74"/>
      <c r="I10" s="74"/>
      <c r="J10" s="74"/>
      <c r="K10" s="74"/>
      <c r="L10" s="131">
        <f t="shared" si="0"/>
        <v>0</v>
      </c>
      <c r="M10" s="67"/>
      <c r="N10" s="131">
        <f t="shared" si="1"/>
        <v>0</v>
      </c>
      <c r="O10" s="131">
        <f t="shared" si="2"/>
        <v>0</v>
      </c>
      <c r="P10" s="131">
        <f t="shared" si="3"/>
        <v>0</v>
      </c>
      <c r="Q10" s="131">
        <f t="shared" si="4"/>
        <v>0</v>
      </c>
      <c r="R10" s="67"/>
      <c r="S10" s="67"/>
      <c r="T10" s="74"/>
      <c r="U10" s="74"/>
      <c r="V10" s="74"/>
      <c r="W10" s="135">
        <f t="shared" ref="W10:W24" si="5">IFERROR(IF(D10="kg/hr", $T10*$E10/$E$27/$J$27, $U10*($E10*1000*3.6)/$E$27/$J$27), "fields to the left still to be filled")</f>
        <v>0</v>
      </c>
      <c r="Y10" s="75"/>
    </row>
    <row r="11" spans="2:25" s="62" customFormat="1">
      <c r="B11" s="66"/>
      <c r="C11" s="65"/>
      <c r="D11" s="65" t="s">
        <v>282</v>
      </c>
      <c r="E11" s="77"/>
      <c r="F11" s="75"/>
      <c r="G11" s="75"/>
      <c r="H11" s="74"/>
      <c r="I11" s="74"/>
      <c r="J11" s="74"/>
      <c r="K11" s="74"/>
      <c r="L11" s="131">
        <f t="shared" si="0"/>
        <v>0</v>
      </c>
      <c r="M11" s="67"/>
      <c r="N11" s="131">
        <f t="shared" si="1"/>
        <v>0</v>
      </c>
      <c r="O11" s="131">
        <f t="shared" si="2"/>
        <v>0</v>
      </c>
      <c r="P11" s="131">
        <f t="shared" si="3"/>
        <v>0</v>
      </c>
      <c r="Q11" s="131">
        <f t="shared" si="4"/>
        <v>0</v>
      </c>
      <c r="R11" s="67"/>
      <c r="S11" s="67"/>
      <c r="T11" s="74"/>
      <c r="U11" s="74"/>
      <c r="V11" s="74"/>
      <c r="W11" s="135">
        <f t="shared" si="5"/>
        <v>0</v>
      </c>
      <c r="Y11" s="83"/>
    </row>
    <row r="12" spans="2:25" s="62" customFormat="1">
      <c r="B12" s="66"/>
      <c r="C12" s="65"/>
      <c r="D12" s="65" t="s">
        <v>282</v>
      </c>
      <c r="E12" s="77"/>
      <c r="F12" s="75"/>
      <c r="G12" s="75"/>
      <c r="H12" s="74"/>
      <c r="I12" s="74"/>
      <c r="J12" s="74"/>
      <c r="K12" s="74"/>
      <c r="L12" s="131">
        <f t="shared" si="0"/>
        <v>0</v>
      </c>
      <c r="M12" s="67"/>
      <c r="N12" s="131">
        <f t="shared" si="1"/>
        <v>0</v>
      </c>
      <c r="O12" s="131">
        <f t="shared" si="2"/>
        <v>0</v>
      </c>
      <c r="P12" s="131">
        <f t="shared" si="3"/>
        <v>0</v>
      </c>
      <c r="Q12" s="131">
        <f t="shared" si="4"/>
        <v>0</v>
      </c>
      <c r="R12" s="67"/>
      <c r="S12" s="67"/>
      <c r="T12" s="74"/>
      <c r="U12" s="74"/>
      <c r="V12" s="74"/>
      <c r="W12" s="135">
        <f t="shared" si="5"/>
        <v>0</v>
      </c>
      <c r="Y12" s="83"/>
    </row>
    <row r="13" spans="2:25" s="59" customFormat="1">
      <c r="B13" s="66"/>
      <c r="C13" s="65"/>
      <c r="D13" s="65" t="s">
        <v>282</v>
      </c>
      <c r="E13" s="77"/>
      <c r="F13" s="75"/>
      <c r="G13" s="75"/>
      <c r="H13" s="74"/>
      <c r="I13" s="74"/>
      <c r="J13" s="74"/>
      <c r="K13" s="74"/>
      <c r="L13" s="131">
        <f t="shared" si="0"/>
        <v>0</v>
      </c>
      <c r="M13" s="67"/>
      <c r="N13" s="131">
        <f t="shared" si="1"/>
        <v>0</v>
      </c>
      <c r="O13" s="131">
        <f t="shared" si="2"/>
        <v>0</v>
      </c>
      <c r="P13" s="131">
        <f t="shared" si="3"/>
        <v>0</v>
      </c>
      <c r="Q13" s="131">
        <f t="shared" si="4"/>
        <v>0</v>
      </c>
      <c r="R13" s="67"/>
      <c r="S13" s="67"/>
      <c r="T13" s="74"/>
      <c r="U13" s="74"/>
      <c r="V13" s="74"/>
      <c r="W13" s="135">
        <f t="shared" si="5"/>
        <v>0</v>
      </c>
      <c r="Y13" s="83"/>
    </row>
    <row r="14" spans="2:25" s="59" customFormat="1">
      <c r="B14" s="66"/>
      <c r="C14" s="65"/>
      <c r="D14" s="65" t="s">
        <v>282</v>
      </c>
      <c r="E14" s="77"/>
      <c r="F14" s="75"/>
      <c r="G14" s="75"/>
      <c r="H14" s="74"/>
      <c r="I14" s="74"/>
      <c r="J14" s="74"/>
      <c r="K14" s="74"/>
      <c r="L14" s="131">
        <f t="shared" si="0"/>
        <v>0</v>
      </c>
      <c r="M14" s="67"/>
      <c r="N14" s="131">
        <f t="shared" si="1"/>
        <v>0</v>
      </c>
      <c r="O14" s="131">
        <f t="shared" si="2"/>
        <v>0</v>
      </c>
      <c r="P14" s="131">
        <f t="shared" si="3"/>
        <v>0</v>
      </c>
      <c r="Q14" s="131">
        <f t="shared" si="4"/>
        <v>0</v>
      </c>
      <c r="R14" s="67"/>
      <c r="S14" s="67"/>
      <c r="T14" s="74"/>
      <c r="U14" s="74"/>
      <c r="V14" s="74"/>
      <c r="W14" s="135">
        <f t="shared" si="5"/>
        <v>0</v>
      </c>
      <c r="Y14" s="83"/>
    </row>
    <row r="15" spans="2:25" s="59" customFormat="1">
      <c r="B15" s="66"/>
      <c r="C15" s="65"/>
      <c r="D15" s="65" t="s">
        <v>282</v>
      </c>
      <c r="E15" s="77"/>
      <c r="F15" s="75"/>
      <c r="G15" s="75"/>
      <c r="H15" s="74"/>
      <c r="I15" s="74"/>
      <c r="J15" s="74"/>
      <c r="K15" s="74"/>
      <c r="L15" s="131">
        <f t="shared" si="0"/>
        <v>0</v>
      </c>
      <c r="M15" s="67"/>
      <c r="N15" s="131">
        <f t="shared" si="1"/>
        <v>0</v>
      </c>
      <c r="O15" s="131">
        <f t="shared" si="2"/>
        <v>0</v>
      </c>
      <c r="P15" s="131">
        <f t="shared" si="3"/>
        <v>0</v>
      </c>
      <c r="Q15" s="131">
        <f t="shared" si="4"/>
        <v>0</v>
      </c>
      <c r="R15" s="67"/>
      <c r="S15" s="67"/>
      <c r="T15" s="74"/>
      <c r="U15" s="74"/>
      <c r="V15" s="74"/>
      <c r="W15" s="135">
        <f t="shared" si="5"/>
        <v>0</v>
      </c>
      <c r="Y15" s="83"/>
    </row>
    <row r="16" spans="2:25" s="59" customFormat="1">
      <c r="B16" s="66"/>
      <c r="C16" s="65"/>
      <c r="D16" s="65" t="s">
        <v>282</v>
      </c>
      <c r="E16" s="77"/>
      <c r="F16" s="75"/>
      <c r="G16" s="75"/>
      <c r="H16" s="74"/>
      <c r="I16" s="74"/>
      <c r="J16" s="74"/>
      <c r="K16" s="74"/>
      <c r="L16" s="131">
        <f t="shared" si="0"/>
        <v>0</v>
      </c>
      <c r="M16" s="67"/>
      <c r="N16" s="131">
        <f t="shared" si="1"/>
        <v>0</v>
      </c>
      <c r="O16" s="131">
        <f t="shared" si="2"/>
        <v>0</v>
      </c>
      <c r="P16" s="131">
        <f t="shared" si="3"/>
        <v>0</v>
      </c>
      <c r="Q16" s="131">
        <f t="shared" si="4"/>
        <v>0</v>
      </c>
      <c r="R16" s="67"/>
      <c r="S16" s="67"/>
      <c r="T16" s="74"/>
      <c r="U16" s="74"/>
      <c r="V16" s="74"/>
      <c r="W16" s="135">
        <f t="shared" si="5"/>
        <v>0</v>
      </c>
      <c r="Y16" s="83"/>
    </row>
    <row r="17" spans="2:25" s="59" customFormat="1">
      <c r="B17" s="66" t="s">
        <v>285</v>
      </c>
      <c r="C17" s="65" t="s">
        <v>301</v>
      </c>
      <c r="D17" s="65" t="s">
        <v>282</v>
      </c>
      <c r="E17" s="111"/>
      <c r="F17" s="75"/>
      <c r="G17" s="75"/>
      <c r="H17" s="74"/>
      <c r="I17" s="114" t="s">
        <v>283</v>
      </c>
      <c r="J17" s="109">
        <v>50</v>
      </c>
      <c r="K17" s="74"/>
      <c r="L17" s="131">
        <f t="shared" si="0"/>
        <v>0</v>
      </c>
      <c r="M17" s="67"/>
      <c r="N17" s="131">
        <f t="shared" si="1"/>
        <v>0</v>
      </c>
      <c r="O17" s="131">
        <f t="shared" si="2"/>
        <v>0</v>
      </c>
      <c r="P17" s="131">
        <f t="shared" si="3"/>
        <v>0</v>
      </c>
      <c r="Q17" s="131">
        <f t="shared" si="4"/>
        <v>0</v>
      </c>
      <c r="R17" s="67"/>
      <c r="S17" s="67"/>
      <c r="T17" s="109">
        <v>2500</v>
      </c>
      <c r="U17" s="74"/>
      <c r="V17" s="74"/>
      <c r="W17" s="135">
        <f t="shared" si="5"/>
        <v>0</v>
      </c>
      <c r="Y17" s="83"/>
    </row>
    <row r="18" spans="2:25" s="59" customFormat="1">
      <c r="B18" s="66" t="s">
        <v>285</v>
      </c>
      <c r="C18" s="65" t="s">
        <v>286</v>
      </c>
      <c r="D18" s="65" t="s">
        <v>287</v>
      </c>
      <c r="E18" s="113">
        <v>0.1</v>
      </c>
      <c r="F18" s="75"/>
      <c r="G18" s="75"/>
      <c r="H18" s="74"/>
      <c r="I18" s="114" t="s">
        <v>283</v>
      </c>
      <c r="J18" s="109" t="s">
        <v>288</v>
      </c>
      <c r="K18" s="74"/>
      <c r="L18" s="131">
        <f t="shared" si="0"/>
        <v>0.1</v>
      </c>
      <c r="M18" s="67"/>
      <c r="N18" s="131" t="str">
        <f t="shared" si="1"/>
        <v/>
      </c>
      <c r="O18" s="131">
        <f t="shared" si="2"/>
        <v>2.0833333333333335E-4</v>
      </c>
      <c r="P18" s="131">
        <f t="shared" si="3"/>
        <v>0.38297872340425532</v>
      </c>
      <c r="Q18" s="131">
        <f t="shared" si="4"/>
        <v>0.75</v>
      </c>
      <c r="R18" s="67"/>
      <c r="S18" s="67"/>
      <c r="T18" s="74"/>
      <c r="U18" s="109">
        <v>100</v>
      </c>
      <c r="V18" s="74"/>
      <c r="W18" s="135">
        <f t="shared" si="5"/>
        <v>4.4117647058823533</v>
      </c>
      <c r="Y18" s="83"/>
    </row>
    <row r="19" spans="2:25" s="59" customFormat="1">
      <c r="B19" s="66" t="s">
        <v>285</v>
      </c>
      <c r="C19" s="65" t="s">
        <v>289</v>
      </c>
      <c r="D19" s="65" t="s">
        <v>282</v>
      </c>
      <c r="E19" s="113">
        <v>0.1</v>
      </c>
      <c r="F19" s="75"/>
      <c r="G19" s="75"/>
      <c r="H19" s="74"/>
      <c r="I19" s="114" t="s">
        <v>283</v>
      </c>
      <c r="J19" s="109">
        <v>44</v>
      </c>
      <c r="K19" s="74"/>
      <c r="L19" s="131">
        <f t="shared" si="0"/>
        <v>1.2222222222222224E-3</v>
      </c>
      <c r="M19" s="67"/>
      <c r="N19" s="131">
        <f t="shared" si="1"/>
        <v>1.0638297872340427E-4</v>
      </c>
      <c r="O19" s="131">
        <f t="shared" si="2"/>
        <v>2.0833333333333335E-4</v>
      </c>
      <c r="P19" s="131">
        <f t="shared" si="3"/>
        <v>4.6808510638297876E-3</v>
      </c>
      <c r="Q19" s="131">
        <f t="shared" si="4"/>
        <v>9.1666666666666684E-3</v>
      </c>
      <c r="R19" s="67"/>
      <c r="S19" s="67"/>
      <c r="T19" s="109">
        <v>3000</v>
      </c>
      <c r="U19" s="74"/>
      <c r="V19" s="74"/>
      <c r="W19" s="135">
        <f t="shared" si="5"/>
        <v>3.6764705882352942E-2</v>
      </c>
      <c r="Y19" s="83"/>
    </row>
    <row r="20" spans="2:25" s="59" customFormat="1">
      <c r="B20" s="66"/>
      <c r="C20" s="65"/>
      <c r="D20" s="65" t="s">
        <v>282</v>
      </c>
      <c r="E20" s="77"/>
      <c r="F20" s="75"/>
      <c r="G20" s="75"/>
      <c r="H20" s="74"/>
      <c r="I20" s="74"/>
      <c r="J20" s="74"/>
      <c r="K20" s="74"/>
      <c r="L20" s="131">
        <f t="shared" si="0"/>
        <v>0</v>
      </c>
      <c r="M20" s="67"/>
      <c r="N20" s="131">
        <f t="shared" si="1"/>
        <v>0</v>
      </c>
      <c r="O20" s="131">
        <f t="shared" si="2"/>
        <v>0</v>
      </c>
      <c r="P20" s="131">
        <f t="shared" si="3"/>
        <v>0</v>
      </c>
      <c r="Q20" s="131">
        <f t="shared" si="4"/>
        <v>0</v>
      </c>
      <c r="R20" s="67"/>
      <c r="S20" s="67"/>
      <c r="T20" s="74"/>
      <c r="U20" s="74"/>
      <c r="V20" s="74"/>
      <c r="W20" s="135">
        <f t="shared" si="5"/>
        <v>0</v>
      </c>
      <c r="Y20" s="83"/>
    </row>
    <row r="21" spans="2:25" s="59" customFormat="1">
      <c r="B21" s="66"/>
      <c r="C21" s="65"/>
      <c r="D21" s="65" t="s">
        <v>282</v>
      </c>
      <c r="E21" s="77"/>
      <c r="F21" s="75"/>
      <c r="G21" s="75"/>
      <c r="H21" s="74"/>
      <c r="I21" s="74"/>
      <c r="J21" s="74"/>
      <c r="K21" s="74"/>
      <c r="L21" s="131">
        <f t="shared" si="0"/>
        <v>0</v>
      </c>
      <c r="M21" s="67"/>
      <c r="N21" s="131">
        <f t="shared" si="1"/>
        <v>0</v>
      </c>
      <c r="O21" s="131">
        <f t="shared" si="2"/>
        <v>0</v>
      </c>
      <c r="P21" s="131">
        <f t="shared" si="3"/>
        <v>0</v>
      </c>
      <c r="Q21" s="131">
        <f t="shared" si="4"/>
        <v>0</v>
      </c>
      <c r="R21" s="67"/>
      <c r="S21" s="67"/>
      <c r="T21" s="74"/>
      <c r="U21" s="74"/>
      <c r="V21" s="74"/>
      <c r="W21" s="135">
        <f t="shared" si="5"/>
        <v>0</v>
      </c>
      <c r="Y21" s="83"/>
    </row>
    <row r="22" spans="2:25" s="59" customFormat="1">
      <c r="B22" s="66" t="s">
        <v>302</v>
      </c>
      <c r="C22" s="65" t="s">
        <v>303</v>
      </c>
      <c r="D22" s="65" t="s">
        <v>282</v>
      </c>
      <c r="E22" s="77"/>
      <c r="F22" s="75"/>
      <c r="G22" s="75"/>
      <c r="H22" s="74"/>
      <c r="I22" s="74"/>
      <c r="J22" s="74"/>
      <c r="K22" s="74"/>
      <c r="L22" s="131">
        <f t="shared" si="0"/>
        <v>0</v>
      </c>
      <c r="M22" s="67"/>
      <c r="N22" s="131">
        <f t="shared" si="1"/>
        <v>0</v>
      </c>
      <c r="O22" s="131">
        <f t="shared" si="2"/>
        <v>0</v>
      </c>
      <c r="P22" s="131">
        <f t="shared" si="3"/>
        <v>0</v>
      </c>
      <c r="Q22" s="131">
        <f t="shared" si="4"/>
        <v>0</v>
      </c>
      <c r="R22" s="67"/>
      <c r="S22" s="67"/>
      <c r="T22" s="74"/>
      <c r="U22" s="74"/>
      <c r="V22" s="74"/>
      <c r="W22" s="135">
        <f t="shared" si="5"/>
        <v>0</v>
      </c>
      <c r="Y22" s="83"/>
    </row>
    <row r="23" spans="2:25" s="59" customFormat="1">
      <c r="B23" s="66"/>
      <c r="C23" s="65"/>
      <c r="D23" s="65"/>
      <c r="E23" s="77"/>
      <c r="F23" s="75"/>
      <c r="G23" s="75"/>
      <c r="H23" s="74"/>
      <c r="I23" s="74"/>
      <c r="J23" s="74"/>
      <c r="K23" s="74"/>
      <c r="L23" s="131">
        <f t="shared" si="0"/>
        <v>0</v>
      </c>
      <c r="M23" s="67"/>
      <c r="N23" s="131" t="str">
        <f t="shared" si="1"/>
        <v/>
      </c>
      <c r="O23" s="131">
        <f t="shared" si="2"/>
        <v>0</v>
      </c>
      <c r="P23" s="131">
        <f t="shared" si="3"/>
        <v>0</v>
      </c>
      <c r="Q23" s="131">
        <f t="shared" si="4"/>
        <v>0</v>
      </c>
      <c r="R23" s="67"/>
      <c r="S23" s="67"/>
      <c r="T23" s="74"/>
      <c r="U23" s="74"/>
      <c r="V23" s="74"/>
      <c r="W23" s="135">
        <f t="shared" si="5"/>
        <v>0</v>
      </c>
      <c r="Y23" s="83"/>
    </row>
    <row r="24" spans="2:25" s="59" customFormat="1">
      <c r="B24" s="65"/>
      <c r="C24" s="66"/>
      <c r="D24" s="65"/>
      <c r="E24" s="77"/>
      <c r="F24" s="75"/>
      <c r="G24" s="75"/>
      <c r="H24" s="74"/>
      <c r="I24" s="74"/>
      <c r="J24" s="74"/>
      <c r="K24" s="74"/>
      <c r="L24" s="131">
        <f t="shared" si="0"/>
        <v>0</v>
      </c>
      <c r="M24" s="67"/>
      <c r="N24" s="131" t="str">
        <f t="shared" si="1"/>
        <v/>
      </c>
      <c r="O24" s="131">
        <f t="shared" si="2"/>
        <v>0</v>
      </c>
      <c r="P24" s="131">
        <f t="shared" si="3"/>
        <v>0</v>
      </c>
      <c r="Q24" s="131">
        <f t="shared" si="4"/>
        <v>0</v>
      </c>
      <c r="R24" s="67"/>
      <c r="S24" s="67"/>
      <c r="T24" s="74"/>
      <c r="U24" s="74"/>
      <c r="V24" s="74"/>
      <c r="W24" s="135">
        <f t="shared" si="5"/>
        <v>0</v>
      </c>
      <c r="Y24" s="83"/>
    </row>
    <row r="25" spans="2:25" s="59" customFormat="1">
      <c r="C25" s="68"/>
      <c r="D25" s="68"/>
      <c r="E25" s="78"/>
      <c r="F25" s="84"/>
      <c r="G25" s="85"/>
      <c r="H25" s="80"/>
      <c r="I25" s="80"/>
      <c r="J25" s="80"/>
      <c r="K25" s="80"/>
      <c r="L25" s="80"/>
      <c r="M25" s="108"/>
      <c r="N25" s="85"/>
      <c r="O25" s="85"/>
      <c r="P25" s="85"/>
      <c r="Q25" s="85"/>
      <c r="R25" s="67"/>
      <c r="S25" s="67"/>
      <c r="T25" s="80"/>
      <c r="U25" s="80"/>
      <c r="V25" s="80"/>
      <c r="W25" s="122"/>
      <c r="Y25" s="85"/>
    </row>
    <row r="26" spans="2:25" s="59" customFormat="1" ht="15.75" thickBot="1">
      <c r="B26" s="64" t="s">
        <v>290</v>
      </c>
      <c r="C26" s="71"/>
      <c r="D26" s="71"/>
      <c r="E26" s="79"/>
      <c r="F26" s="81"/>
      <c r="G26" s="86"/>
      <c r="H26" s="81"/>
      <c r="I26" s="81"/>
      <c r="J26" s="81"/>
      <c r="K26" s="81"/>
      <c r="L26" s="81"/>
      <c r="M26" s="108"/>
      <c r="N26" s="86"/>
      <c r="O26" s="86"/>
      <c r="P26" s="86"/>
      <c r="Q26" s="86"/>
      <c r="R26" s="72"/>
      <c r="S26" s="67"/>
      <c r="T26" s="81"/>
      <c r="U26" s="81"/>
      <c r="V26" s="81"/>
      <c r="W26" s="123"/>
      <c r="Y26" s="86"/>
    </row>
    <row r="27" spans="2:25" s="67" customFormat="1">
      <c r="B27" s="66" t="s">
        <v>291</v>
      </c>
      <c r="C27" s="66" t="s">
        <v>304</v>
      </c>
      <c r="D27" s="65" t="s">
        <v>282</v>
      </c>
      <c r="E27" s="111">
        <v>480</v>
      </c>
      <c r="F27" s="75"/>
      <c r="G27" s="75"/>
      <c r="H27" s="75"/>
      <c r="I27" s="75" t="s">
        <v>292</v>
      </c>
      <c r="J27" s="82">
        <v>17</v>
      </c>
      <c r="K27" s="75"/>
      <c r="L27" s="131">
        <f>IF($D27="MW",$E27,$J27*$E27/3.6/1000)</f>
        <v>2.2666666666666666</v>
      </c>
      <c r="N27" s="132">
        <f>IFERROR(IF(D27="kg/hr",E27/$E$8,""),"")</f>
        <v>0.51063829787234039</v>
      </c>
      <c r="O27" s="132">
        <f>IFERROR(E27/$E$27,"")</f>
        <v>1</v>
      </c>
      <c r="P27" s="131">
        <f t="shared" ref="P27:P43" si="6">IFERROR(L27*1000/$E$8*3.6,"")</f>
        <v>8.6808510638297864</v>
      </c>
      <c r="Q27" s="131">
        <f t="shared" ref="Q27:Q43" si="7">IFERROR(L27*1000/$E$27*3.6,"")</f>
        <v>17</v>
      </c>
      <c r="R27" s="133">
        <f>IFERROR(L27/L8,"")</f>
        <v>0.78916827852998062</v>
      </c>
      <c r="S27" s="134">
        <f>IFERROR(L27/(SUM($L$27:$L$29)),"")</f>
        <v>1</v>
      </c>
      <c r="T27" s="81"/>
      <c r="U27" s="81"/>
      <c r="V27" s="81"/>
      <c r="W27" s="123"/>
      <c r="Y27" s="75"/>
    </row>
    <row r="28" spans="2:25" s="62" customFormat="1">
      <c r="B28" s="66" t="s">
        <v>305</v>
      </c>
      <c r="C28" s="66" t="s">
        <v>306</v>
      </c>
      <c r="D28" s="65" t="s">
        <v>282</v>
      </c>
      <c r="E28" s="77"/>
      <c r="F28" s="75"/>
      <c r="G28" s="75"/>
      <c r="H28" s="74"/>
      <c r="I28" s="74"/>
      <c r="J28" s="74"/>
      <c r="K28" s="74"/>
      <c r="L28" s="131">
        <f t="shared" ref="L28:L43" si="8">IF($D28="MW",$E28,$J28*$E28/3.6/1000)</f>
        <v>0</v>
      </c>
      <c r="M28" s="67"/>
      <c r="N28" s="132">
        <f t="shared" ref="N28:N43" si="9">IFERROR(IF(D28="kg/hr",E28/$E$8,""),"")</f>
        <v>0</v>
      </c>
      <c r="O28" s="132">
        <f t="shared" ref="O28:O43" si="10">IFERROR(E28/$E$27,"")</f>
        <v>0</v>
      </c>
      <c r="P28" s="131">
        <f t="shared" si="6"/>
        <v>0</v>
      </c>
      <c r="Q28" s="131">
        <f t="shared" si="7"/>
        <v>0</v>
      </c>
      <c r="R28" s="67"/>
      <c r="S28" s="134">
        <f>IFERROR(L28/(SUM($L$27:$L$29)),"")</f>
        <v>0</v>
      </c>
      <c r="T28" s="81"/>
      <c r="U28" s="81"/>
      <c r="V28" s="81"/>
      <c r="W28" s="123"/>
      <c r="Y28" s="75"/>
    </row>
    <row r="29" spans="2:25" s="62" customFormat="1">
      <c r="B29" s="66" t="s">
        <v>305</v>
      </c>
      <c r="C29" s="66" t="s">
        <v>307</v>
      </c>
      <c r="D29" s="65" t="s">
        <v>282</v>
      </c>
      <c r="E29" s="77"/>
      <c r="F29" s="75"/>
      <c r="G29" s="75"/>
      <c r="H29" s="74"/>
      <c r="I29" s="74"/>
      <c r="J29" s="74"/>
      <c r="K29" s="74"/>
      <c r="L29" s="131">
        <f t="shared" si="8"/>
        <v>0</v>
      </c>
      <c r="M29" s="67"/>
      <c r="N29" s="132">
        <f t="shared" si="9"/>
        <v>0</v>
      </c>
      <c r="O29" s="132">
        <f t="shared" si="10"/>
        <v>0</v>
      </c>
      <c r="P29" s="131">
        <f t="shared" si="6"/>
        <v>0</v>
      </c>
      <c r="Q29" s="131">
        <f t="shared" si="7"/>
        <v>0</v>
      </c>
      <c r="R29" s="67"/>
      <c r="S29" s="134">
        <f>IFERROR(L29/(SUM($L$27:$L$29)),"")</f>
        <v>0</v>
      </c>
      <c r="T29" s="81"/>
      <c r="U29" s="81"/>
      <c r="V29" s="81"/>
      <c r="W29" s="123"/>
      <c r="Y29" s="75"/>
    </row>
    <row r="30" spans="2:25" s="62" customFormat="1">
      <c r="B30" s="66" t="s">
        <v>308</v>
      </c>
      <c r="C30" s="65" t="s">
        <v>309</v>
      </c>
      <c r="D30" s="65" t="s">
        <v>282</v>
      </c>
      <c r="E30" s="111"/>
      <c r="F30" s="75"/>
      <c r="G30" s="75"/>
      <c r="H30" s="74"/>
      <c r="I30" s="74"/>
      <c r="J30" s="109"/>
      <c r="K30" s="74"/>
      <c r="L30" s="131">
        <f t="shared" si="8"/>
        <v>0</v>
      </c>
      <c r="M30" s="67"/>
      <c r="N30" s="132">
        <f t="shared" si="9"/>
        <v>0</v>
      </c>
      <c r="O30" s="132">
        <f t="shared" si="10"/>
        <v>0</v>
      </c>
      <c r="P30" s="131">
        <f t="shared" si="6"/>
        <v>0</v>
      </c>
      <c r="Q30" s="131">
        <f t="shared" si="7"/>
        <v>0</v>
      </c>
      <c r="R30" s="67"/>
      <c r="S30" s="67"/>
      <c r="T30" s="109"/>
      <c r="U30" s="74"/>
      <c r="V30" s="74"/>
      <c r="W30" s="135">
        <f t="shared" ref="W30:W43" si="11">IFERROR(IF(D30="kg/hr", $T30*$E30/$E$27/$J$27, $U30*($E30*1000*3.6)/$E$27/$J$27), "fields to the left still to be filled")</f>
        <v>0</v>
      </c>
      <c r="Y30" s="75"/>
    </row>
    <row r="31" spans="2:25" s="62" customFormat="1">
      <c r="B31" s="66" t="s">
        <v>308</v>
      </c>
      <c r="C31" s="65" t="s">
        <v>310</v>
      </c>
      <c r="D31" s="65" t="s">
        <v>282</v>
      </c>
      <c r="E31" s="77"/>
      <c r="F31" s="75"/>
      <c r="G31" s="75"/>
      <c r="H31" s="74"/>
      <c r="I31" s="74"/>
      <c r="J31" s="74"/>
      <c r="K31" s="74"/>
      <c r="L31" s="131">
        <f t="shared" si="8"/>
        <v>0</v>
      </c>
      <c r="M31" s="67"/>
      <c r="N31" s="132">
        <f t="shared" si="9"/>
        <v>0</v>
      </c>
      <c r="O31" s="132">
        <f t="shared" si="10"/>
        <v>0</v>
      </c>
      <c r="P31" s="131">
        <f t="shared" si="6"/>
        <v>0</v>
      </c>
      <c r="Q31" s="131">
        <f t="shared" si="7"/>
        <v>0</v>
      </c>
      <c r="R31" s="67"/>
      <c r="S31" s="67"/>
      <c r="T31" s="74"/>
      <c r="U31" s="74"/>
      <c r="V31" s="74"/>
      <c r="W31" s="135">
        <f t="shared" si="11"/>
        <v>0</v>
      </c>
      <c r="Y31" s="75"/>
    </row>
    <row r="32" spans="2:25" s="62" customFormat="1">
      <c r="B32" s="66" t="s">
        <v>293</v>
      </c>
      <c r="C32" s="65" t="s">
        <v>294</v>
      </c>
      <c r="D32" s="65" t="s">
        <v>282</v>
      </c>
      <c r="E32" s="111">
        <v>10</v>
      </c>
      <c r="F32" s="75"/>
      <c r="G32" s="75"/>
      <c r="H32" s="74"/>
      <c r="I32" s="114" t="s">
        <v>283</v>
      </c>
      <c r="J32" s="109">
        <v>10</v>
      </c>
      <c r="K32" s="74"/>
      <c r="L32" s="131">
        <f t="shared" si="8"/>
        <v>2.777777777777778E-2</v>
      </c>
      <c r="M32" s="67"/>
      <c r="N32" s="132">
        <f t="shared" si="9"/>
        <v>1.0638297872340425E-2</v>
      </c>
      <c r="O32" s="132">
        <f t="shared" si="10"/>
        <v>2.0833333333333332E-2</v>
      </c>
      <c r="P32" s="131">
        <f t="shared" si="6"/>
        <v>0.10638297872340426</v>
      </c>
      <c r="Q32" s="131">
        <f t="shared" si="7"/>
        <v>0.20833333333333334</v>
      </c>
      <c r="R32" s="67"/>
      <c r="S32" s="67"/>
      <c r="T32" s="109">
        <v>30</v>
      </c>
      <c r="U32" s="74"/>
      <c r="V32" s="74"/>
      <c r="W32" s="135">
        <f t="shared" si="11"/>
        <v>3.6764705882352942E-2</v>
      </c>
      <c r="Y32" s="75"/>
    </row>
    <row r="33" spans="2:26" s="62" customFormat="1">
      <c r="B33" s="66" t="s">
        <v>293</v>
      </c>
      <c r="C33" s="65" t="s">
        <v>311</v>
      </c>
      <c r="D33" s="65" t="s">
        <v>282</v>
      </c>
      <c r="E33" s="77"/>
      <c r="F33" s="75"/>
      <c r="G33" s="75"/>
      <c r="H33" s="74"/>
      <c r="I33" s="74"/>
      <c r="J33" s="74"/>
      <c r="K33" s="74"/>
      <c r="L33" s="131">
        <f t="shared" si="8"/>
        <v>0</v>
      </c>
      <c r="M33" s="67"/>
      <c r="N33" s="132">
        <f t="shared" si="9"/>
        <v>0</v>
      </c>
      <c r="O33" s="132">
        <f t="shared" si="10"/>
        <v>0</v>
      </c>
      <c r="P33" s="131">
        <f t="shared" si="6"/>
        <v>0</v>
      </c>
      <c r="Q33" s="131">
        <f t="shared" si="7"/>
        <v>0</v>
      </c>
      <c r="R33" s="67"/>
      <c r="S33" s="67"/>
      <c r="T33" s="74"/>
      <c r="U33" s="74"/>
      <c r="V33" s="74"/>
      <c r="W33" s="135">
        <f t="shared" si="11"/>
        <v>0</v>
      </c>
      <c r="Y33" s="75"/>
    </row>
    <row r="34" spans="2:26" s="62" customFormat="1">
      <c r="B34" s="66" t="s">
        <v>293</v>
      </c>
      <c r="C34" s="65" t="s">
        <v>312</v>
      </c>
      <c r="D34" s="65" t="s">
        <v>282</v>
      </c>
      <c r="E34" s="77"/>
      <c r="F34" s="75"/>
      <c r="G34" s="75"/>
      <c r="H34" s="74"/>
      <c r="I34" s="74"/>
      <c r="J34" s="74"/>
      <c r="K34" s="74"/>
      <c r="L34" s="131">
        <f t="shared" si="8"/>
        <v>0</v>
      </c>
      <c r="M34" s="67"/>
      <c r="N34" s="132">
        <f t="shared" si="9"/>
        <v>0</v>
      </c>
      <c r="O34" s="132">
        <f t="shared" si="10"/>
        <v>0</v>
      </c>
      <c r="P34" s="131">
        <f t="shared" si="6"/>
        <v>0</v>
      </c>
      <c r="Q34" s="131">
        <f t="shared" si="7"/>
        <v>0</v>
      </c>
      <c r="R34" s="67"/>
      <c r="S34" s="67"/>
      <c r="T34" s="74"/>
      <c r="U34" s="74"/>
      <c r="V34" s="74"/>
      <c r="W34" s="135">
        <f t="shared" si="11"/>
        <v>0</v>
      </c>
      <c r="Y34" s="75"/>
    </row>
    <row r="35" spans="2:26" s="62" customFormat="1">
      <c r="B35" s="66" t="s">
        <v>293</v>
      </c>
      <c r="C35" s="65" t="s">
        <v>313</v>
      </c>
      <c r="D35" s="65" t="s">
        <v>282</v>
      </c>
      <c r="E35" s="111">
        <v>50</v>
      </c>
      <c r="F35" s="75"/>
      <c r="G35" s="75"/>
      <c r="H35" s="74"/>
      <c r="I35" s="114" t="s">
        <v>283</v>
      </c>
      <c r="J35" s="109">
        <v>0</v>
      </c>
      <c r="K35" s="74"/>
      <c r="L35" s="131">
        <f t="shared" si="8"/>
        <v>0</v>
      </c>
      <c r="M35" s="67"/>
      <c r="N35" s="132">
        <f t="shared" si="9"/>
        <v>5.3191489361702128E-2</v>
      </c>
      <c r="O35" s="132">
        <f t="shared" si="10"/>
        <v>0.10416666666666667</v>
      </c>
      <c r="P35" s="131">
        <f t="shared" si="6"/>
        <v>0</v>
      </c>
      <c r="Q35" s="131">
        <f t="shared" si="7"/>
        <v>0</v>
      </c>
      <c r="R35" s="67"/>
      <c r="S35" s="67"/>
      <c r="T35" s="109">
        <v>30</v>
      </c>
      <c r="U35" s="74"/>
      <c r="V35" s="74"/>
      <c r="W35" s="135">
        <f t="shared" si="11"/>
        <v>0.18382352941176472</v>
      </c>
      <c r="Y35" s="75"/>
    </row>
    <row r="36" spans="2:26" s="62" customFormat="1">
      <c r="B36" s="66" t="s">
        <v>293</v>
      </c>
      <c r="C36" s="65" t="s">
        <v>314</v>
      </c>
      <c r="D36" s="65" t="s">
        <v>282</v>
      </c>
      <c r="E36" s="77"/>
      <c r="F36" s="75"/>
      <c r="G36" s="75"/>
      <c r="H36" s="74"/>
      <c r="I36" s="74"/>
      <c r="J36" s="74"/>
      <c r="K36" s="74"/>
      <c r="L36" s="131">
        <f t="shared" si="8"/>
        <v>0</v>
      </c>
      <c r="M36" s="67"/>
      <c r="N36" s="132">
        <f t="shared" si="9"/>
        <v>0</v>
      </c>
      <c r="O36" s="132">
        <f t="shared" si="10"/>
        <v>0</v>
      </c>
      <c r="P36" s="131">
        <f t="shared" si="6"/>
        <v>0</v>
      </c>
      <c r="Q36" s="131">
        <f t="shared" si="7"/>
        <v>0</v>
      </c>
      <c r="R36" s="67"/>
      <c r="S36" s="67"/>
      <c r="T36" s="74"/>
      <c r="U36" s="74"/>
      <c r="V36" s="74"/>
      <c r="W36" s="135">
        <f t="shared" si="11"/>
        <v>0</v>
      </c>
      <c r="Y36" s="75"/>
    </row>
    <row r="37" spans="2:26" s="62" customFormat="1">
      <c r="B37" s="66" t="s">
        <v>293</v>
      </c>
      <c r="C37" s="65" t="s">
        <v>315</v>
      </c>
      <c r="D37" s="65" t="s">
        <v>282</v>
      </c>
      <c r="E37" s="77"/>
      <c r="F37" s="75"/>
      <c r="G37" s="75"/>
      <c r="H37" s="74"/>
      <c r="I37" s="74"/>
      <c r="J37" s="74"/>
      <c r="K37" s="74"/>
      <c r="L37" s="131">
        <f t="shared" si="8"/>
        <v>0</v>
      </c>
      <c r="M37" s="67"/>
      <c r="N37" s="132">
        <f t="shared" si="9"/>
        <v>0</v>
      </c>
      <c r="O37" s="132">
        <f t="shared" si="10"/>
        <v>0</v>
      </c>
      <c r="P37" s="131">
        <f t="shared" si="6"/>
        <v>0</v>
      </c>
      <c r="Q37" s="131">
        <f t="shared" si="7"/>
        <v>0</v>
      </c>
      <c r="R37" s="67"/>
      <c r="S37" s="67"/>
      <c r="T37" s="74"/>
      <c r="U37" s="74"/>
      <c r="V37" s="74"/>
      <c r="W37" s="135">
        <f t="shared" si="11"/>
        <v>0</v>
      </c>
      <c r="Y37" s="75"/>
    </row>
    <row r="38" spans="2:26" s="62" customFormat="1">
      <c r="B38" s="66" t="s">
        <v>293</v>
      </c>
      <c r="C38" s="65" t="s">
        <v>303</v>
      </c>
      <c r="D38" s="65" t="s">
        <v>282</v>
      </c>
      <c r="E38" s="77"/>
      <c r="F38" s="75"/>
      <c r="G38" s="75"/>
      <c r="H38" s="74"/>
      <c r="I38" s="74"/>
      <c r="J38" s="74"/>
      <c r="K38" s="74"/>
      <c r="L38" s="131">
        <f t="shared" si="8"/>
        <v>0</v>
      </c>
      <c r="M38" s="67"/>
      <c r="N38" s="132">
        <f t="shared" si="9"/>
        <v>0</v>
      </c>
      <c r="O38" s="132">
        <f t="shared" si="10"/>
        <v>0</v>
      </c>
      <c r="P38" s="131">
        <f t="shared" si="6"/>
        <v>0</v>
      </c>
      <c r="Q38" s="131">
        <f t="shared" si="7"/>
        <v>0</v>
      </c>
      <c r="R38" s="67"/>
      <c r="S38" s="67"/>
      <c r="T38" s="74"/>
      <c r="U38" s="74"/>
      <c r="V38" s="74"/>
      <c r="W38" s="135">
        <f t="shared" si="11"/>
        <v>0</v>
      </c>
      <c r="Y38" s="75"/>
    </row>
    <row r="39" spans="2:26" s="62" customFormat="1">
      <c r="B39" s="66" t="s">
        <v>293</v>
      </c>
      <c r="C39" s="65" t="s">
        <v>316</v>
      </c>
      <c r="D39" s="65" t="s">
        <v>282</v>
      </c>
      <c r="E39" s="77"/>
      <c r="F39" s="75"/>
      <c r="G39" s="75"/>
      <c r="H39" s="74"/>
      <c r="I39" s="74"/>
      <c r="J39" s="74"/>
      <c r="K39" s="74"/>
      <c r="L39" s="131">
        <f t="shared" si="8"/>
        <v>0</v>
      </c>
      <c r="M39" s="67"/>
      <c r="N39" s="132">
        <f t="shared" si="9"/>
        <v>0</v>
      </c>
      <c r="O39" s="132">
        <f t="shared" si="10"/>
        <v>0</v>
      </c>
      <c r="P39" s="131">
        <f t="shared" si="6"/>
        <v>0</v>
      </c>
      <c r="Q39" s="131">
        <f t="shared" si="7"/>
        <v>0</v>
      </c>
      <c r="R39" s="67"/>
      <c r="S39" s="67"/>
      <c r="T39" s="74"/>
      <c r="U39" s="74"/>
      <c r="V39" s="74"/>
      <c r="W39" s="135">
        <f t="shared" si="11"/>
        <v>0</v>
      </c>
      <c r="Y39" s="75"/>
    </row>
    <row r="40" spans="2:26">
      <c r="B40" s="66" t="s">
        <v>317</v>
      </c>
      <c r="C40" s="66" t="s">
        <v>318</v>
      </c>
      <c r="D40" s="65" t="s">
        <v>282</v>
      </c>
      <c r="E40" s="77"/>
      <c r="F40" s="75"/>
      <c r="G40" s="75"/>
      <c r="H40" s="74"/>
      <c r="I40" s="74"/>
      <c r="J40" s="74">
        <v>0</v>
      </c>
      <c r="K40" s="74"/>
      <c r="L40" s="131">
        <f t="shared" si="8"/>
        <v>0</v>
      </c>
      <c r="M40" s="67"/>
      <c r="N40" s="132">
        <f t="shared" si="9"/>
        <v>0</v>
      </c>
      <c r="O40" s="132">
        <f t="shared" si="10"/>
        <v>0</v>
      </c>
      <c r="P40" s="131">
        <f t="shared" si="6"/>
        <v>0</v>
      </c>
      <c r="Q40" s="131">
        <f t="shared" si="7"/>
        <v>0</v>
      </c>
      <c r="R40" s="67"/>
      <c r="S40" s="67"/>
      <c r="T40" s="74"/>
      <c r="U40" s="74"/>
      <c r="V40" s="74"/>
      <c r="W40" s="135">
        <f t="shared" si="11"/>
        <v>0</v>
      </c>
      <c r="Y40" s="75"/>
      <c r="Z40" s="59"/>
    </row>
    <row r="41" spans="2:26">
      <c r="B41" s="66" t="s">
        <v>317</v>
      </c>
      <c r="C41" s="66" t="s">
        <v>319</v>
      </c>
      <c r="D41" s="65" t="s">
        <v>282</v>
      </c>
      <c r="E41" s="77"/>
      <c r="F41" s="75"/>
      <c r="G41" s="75"/>
      <c r="H41" s="74"/>
      <c r="I41" s="74"/>
      <c r="J41" s="74">
        <v>0</v>
      </c>
      <c r="K41" s="74"/>
      <c r="L41" s="131">
        <f t="shared" si="8"/>
        <v>0</v>
      </c>
      <c r="M41" s="67"/>
      <c r="N41" s="132">
        <f t="shared" si="9"/>
        <v>0</v>
      </c>
      <c r="O41" s="132">
        <f t="shared" si="10"/>
        <v>0</v>
      </c>
      <c r="P41" s="131">
        <f t="shared" si="6"/>
        <v>0</v>
      </c>
      <c r="Q41" s="131">
        <f t="shared" si="7"/>
        <v>0</v>
      </c>
      <c r="R41" s="67"/>
      <c r="S41" s="67"/>
      <c r="T41" s="74"/>
      <c r="U41" s="74"/>
      <c r="V41" s="74"/>
      <c r="W41" s="135">
        <f t="shared" si="11"/>
        <v>0</v>
      </c>
      <c r="Y41" s="75"/>
      <c r="Z41" s="59"/>
    </row>
    <row r="42" spans="2:26" s="62" customFormat="1">
      <c r="B42" s="66" t="s">
        <v>317</v>
      </c>
      <c r="C42" s="66" t="s">
        <v>320</v>
      </c>
      <c r="D42" s="65" t="s">
        <v>287</v>
      </c>
      <c r="E42" s="77"/>
      <c r="F42" s="75"/>
      <c r="G42" s="75"/>
      <c r="H42" s="74"/>
      <c r="I42" s="74"/>
      <c r="J42" s="74">
        <v>0</v>
      </c>
      <c r="K42" s="74"/>
      <c r="L42" s="131">
        <f t="shared" si="8"/>
        <v>0</v>
      </c>
      <c r="M42" s="67"/>
      <c r="N42" s="132" t="str">
        <f t="shared" si="9"/>
        <v/>
      </c>
      <c r="O42" s="132">
        <f t="shared" si="10"/>
        <v>0</v>
      </c>
      <c r="P42" s="131">
        <f t="shared" si="6"/>
        <v>0</v>
      </c>
      <c r="Q42" s="131">
        <f t="shared" si="7"/>
        <v>0</v>
      </c>
      <c r="R42" s="67"/>
      <c r="S42" s="67"/>
      <c r="T42" s="74"/>
      <c r="U42" s="74"/>
      <c r="V42" s="74"/>
      <c r="W42" s="135">
        <f t="shared" si="11"/>
        <v>0</v>
      </c>
      <c r="Y42" s="75"/>
    </row>
    <row r="43" spans="2:26" s="62" customFormat="1">
      <c r="B43" s="66"/>
      <c r="C43" s="66"/>
      <c r="D43" s="65"/>
      <c r="E43" s="77"/>
      <c r="F43" s="75"/>
      <c r="G43" s="75"/>
      <c r="H43" s="74"/>
      <c r="I43" s="74"/>
      <c r="J43" s="74"/>
      <c r="K43" s="74"/>
      <c r="L43" s="131">
        <f t="shared" si="8"/>
        <v>0</v>
      </c>
      <c r="M43" s="67"/>
      <c r="N43" s="132" t="str">
        <f t="shared" si="9"/>
        <v/>
      </c>
      <c r="O43" s="132">
        <f t="shared" si="10"/>
        <v>0</v>
      </c>
      <c r="P43" s="131">
        <f t="shared" si="6"/>
        <v>0</v>
      </c>
      <c r="Q43" s="131">
        <f t="shared" si="7"/>
        <v>0</v>
      </c>
      <c r="R43" s="67"/>
      <c r="S43" s="67"/>
      <c r="T43" s="74"/>
      <c r="U43" s="74"/>
      <c r="V43" s="74"/>
      <c r="W43" s="135">
        <f t="shared" si="11"/>
        <v>0</v>
      </c>
      <c r="Y43" s="75"/>
    </row>
    <row r="44" spans="2:26">
      <c r="C44" s="68"/>
      <c r="D44" s="68"/>
      <c r="E44" s="69"/>
      <c r="F44" s="68"/>
      <c r="G44" s="67"/>
      <c r="H44" s="70"/>
      <c r="I44" s="70"/>
      <c r="J44" s="70"/>
      <c r="K44" s="70"/>
      <c r="L44" s="70"/>
      <c r="M44" s="59"/>
      <c r="N44" s="67"/>
      <c r="O44" s="67"/>
      <c r="P44" s="67"/>
      <c r="Q44" s="67"/>
      <c r="T44" s="70"/>
      <c r="U44" s="70"/>
      <c r="V44" s="70"/>
      <c r="W44" s="120"/>
      <c r="Y44" s="67"/>
      <c r="Z44" s="59"/>
    </row>
    <row r="45" spans="2:26">
      <c r="M45" s="59"/>
      <c r="Z45" s="59"/>
    </row>
    <row r="46" spans="2:26">
      <c r="M46" s="59"/>
      <c r="Z46" s="59"/>
    </row>
  </sheetData>
  <pageMargins left="0.70000000000000007" right="0.70000000000000007" top="0.75" bottom="0.75" header="0.30000000000000004" footer="0.30000000000000004"/>
  <pageSetup paperSize="9" orientation="portrait" horizontalDpi="0" verticalDpi="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59999389629810485"/>
  </sheetPr>
  <dimension ref="B2:Z46"/>
  <sheetViews>
    <sheetView showGridLines="0" zoomScale="85" zoomScaleNormal="85" workbookViewId="0">
      <pane xSplit="3" ySplit="5" topLeftCell="E19" activePane="bottomRight" state="frozen"/>
      <selection pane="topRight" activeCell="B5" sqref="B5:C5"/>
      <selection pane="bottomLeft" activeCell="B5" sqref="B5:C5"/>
      <selection pane="bottomRight" activeCell="E19" sqref="E19"/>
    </sheetView>
  </sheetViews>
  <sheetFormatPr defaultColWidth="7.140625" defaultRowHeight="15"/>
  <cols>
    <col min="1" max="1" width="5.140625" style="59" customWidth="1"/>
    <col min="2" max="2" width="25" style="59" bestFit="1" customWidth="1"/>
    <col min="3" max="3" width="39" style="59" bestFit="1" customWidth="1"/>
    <col min="4" max="4" width="10.28515625" style="59" bestFit="1" customWidth="1"/>
    <col min="5" max="5" width="16.42578125" style="61" customWidth="1"/>
    <col min="6" max="7" width="17" style="59" customWidth="1"/>
    <col min="8" max="8" width="12.85546875" style="60" customWidth="1"/>
    <col min="9" max="9" width="17.42578125" style="60" customWidth="1"/>
    <col min="10" max="11" width="14.140625" style="60" customWidth="1"/>
    <col min="12" max="12" width="14" style="60" customWidth="1"/>
    <col min="13" max="13" width="7.140625" style="1"/>
    <col min="14" max="15" width="17" style="59" customWidth="1"/>
    <col min="16" max="17" width="13.42578125" style="59" customWidth="1"/>
    <col min="18" max="18" width="18.7109375" style="59" customWidth="1"/>
    <col min="19" max="19" width="17.5703125" style="59" customWidth="1"/>
    <col min="20" max="21" width="20.85546875" style="60" customWidth="1"/>
    <col min="22" max="22" width="16.140625" style="60" customWidth="1"/>
    <col min="23" max="23" width="20.28515625" style="119" customWidth="1"/>
    <col min="24" max="24" width="7.140625" style="59" customWidth="1"/>
    <col min="25" max="25" width="15.85546875" style="59" customWidth="1"/>
    <col min="26" max="26" width="7.140625" style="1"/>
    <col min="27" max="16384" width="7.140625" style="59"/>
  </cols>
  <sheetData>
    <row r="2" spans="2:26" ht="15.75" thickBot="1">
      <c r="B2" s="4"/>
      <c r="C2" s="4"/>
      <c r="D2" s="4"/>
      <c r="E2" s="2"/>
      <c r="F2" s="4"/>
      <c r="G2" s="4"/>
      <c r="H2" s="2"/>
      <c r="I2" s="2"/>
      <c r="J2" s="2"/>
      <c r="K2" s="2"/>
      <c r="L2" s="2"/>
      <c r="N2" s="4"/>
      <c r="O2" s="4"/>
      <c r="P2" s="4"/>
      <c r="Q2" s="4"/>
      <c r="R2" s="4"/>
      <c r="S2" s="4"/>
      <c r="T2" s="2"/>
      <c r="U2" s="2"/>
      <c r="V2" s="2"/>
      <c r="W2" s="116"/>
      <c r="Y2" s="4"/>
    </row>
    <row r="3" spans="2:26" ht="15.75" thickTop="1">
      <c r="B3" s="73" t="s">
        <v>252</v>
      </c>
      <c r="W3" s="117" t="s">
        <v>253</v>
      </c>
    </row>
    <row r="4" spans="2:26">
      <c r="B4" s="66" t="s">
        <v>254</v>
      </c>
      <c r="C4" s="66" t="s">
        <v>255</v>
      </c>
      <c r="D4" s="66" t="s">
        <v>256</v>
      </c>
      <c r="E4" s="66"/>
      <c r="W4" s="115">
        <f>SUM(W7:W48)</f>
        <v>1.9607843137254903</v>
      </c>
    </row>
    <row r="5" spans="2:26" ht="60" customHeight="1" thickBot="1">
      <c r="B5" s="58" t="s">
        <v>295</v>
      </c>
      <c r="C5" s="58" t="s">
        <v>296</v>
      </c>
      <c r="D5" s="58" t="s">
        <v>259</v>
      </c>
      <c r="E5" s="63" t="s">
        <v>260</v>
      </c>
      <c r="F5" s="100" t="s">
        <v>261</v>
      </c>
      <c r="G5" s="100" t="s">
        <v>262</v>
      </c>
      <c r="H5" s="100" t="s">
        <v>263</v>
      </c>
      <c r="I5" s="100" t="s">
        <v>264</v>
      </c>
      <c r="J5" s="100" t="s">
        <v>265</v>
      </c>
      <c r="K5" s="100" t="s">
        <v>266</v>
      </c>
      <c r="L5" s="100" t="s">
        <v>267</v>
      </c>
      <c r="M5" s="101"/>
      <c r="N5" s="102" t="s">
        <v>268</v>
      </c>
      <c r="O5" s="102" t="s">
        <v>269</v>
      </c>
      <c r="P5" s="102" t="s">
        <v>270</v>
      </c>
      <c r="Q5" s="102" t="s">
        <v>271</v>
      </c>
      <c r="R5" s="102" t="s">
        <v>272</v>
      </c>
      <c r="S5" s="102" t="s">
        <v>273</v>
      </c>
      <c r="T5" s="100" t="s">
        <v>274</v>
      </c>
      <c r="U5" s="100" t="s">
        <v>275</v>
      </c>
      <c r="V5" s="100" t="s">
        <v>276</v>
      </c>
      <c r="W5" s="118" t="s">
        <v>277</v>
      </c>
      <c r="X5" s="103"/>
      <c r="Y5" s="100" t="s">
        <v>278</v>
      </c>
    </row>
    <row r="6" spans="2:26" ht="15.75" thickTop="1"/>
    <row r="7" spans="2:26" ht="15.75" thickBot="1">
      <c r="B7" s="64" t="s">
        <v>279</v>
      </c>
      <c r="C7" s="68"/>
      <c r="D7" s="68"/>
      <c r="E7" s="69"/>
      <c r="F7" s="68"/>
      <c r="G7" s="67"/>
      <c r="H7" s="70"/>
      <c r="I7" s="70"/>
      <c r="J7" s="70"/>
      <c r="K7" s="70"/>
      <c r="L7" s="70"/>
      <c r="N7" s="67"/>
      <c r="O7" s="67"/>
      <c r="P7" s="67"/>
      <c r="Q7" s="67"/>
      <c r="R7" s="67"/>
      <c r="T7" s="70"/>
      <c r="U7" s="70"/>
      <c r="V7" s="70"/>
      <c r="W7" s="120"/>
      <c r="Y7" s="67"/>
      <c r="Z7" s="59"/>
    </row>
    <row r="8" spans="2:26" s="67" customFormat="1">
      <c r="B8" s="66" t="s">
        <v>280</v>
      </c>
      <c r="C8" s="66" t="s">
        <v>304</v>
      </c>
      <c r="D8" s="65" t="s">
        <v>282</v>
      </c>
      <c r="E8" s="111">
        <v>450</v>
      </c>
      <c r="F8" s="75"/>
      <c r="G8" s="75"/>
      <c r="H8" s="74"/>
      <c r="I8" s="74" t="s">
        <v>292</v>
      </c>
      <c r="J8" s="109">
        <v>17</v>
      </c>
      <c r="K8" s="74"/>
      <c r="L8" s="131">
        <f>IF($D8="MW",$E8,$J8*$E8/3.6/1000)</f>
        <v>2.125</v>
      </c>
      <c r="N8" s="131">
        <f>IFERROR(IF(D8="kg/hr",E8/$E$8,""),"")</f>
        <v>1</v>
      </c>
      <c r="O8" s="131">
        <f>IFERROR(E8/$E$27,"")</f>
        <v>1</v>
      </c>
      <c r="P8" s="131">
        <f>IFERROR(L8*1000/$E$8*3.6,"")</f>
        <v>17</v>
      </c>
      <c r="Q8" s="131">
        <f>IFERROR(L8*1000/$E$27*3.6,"")</f>
        <v>17</v>
      </c>
      <c r="T8" s="70"/>
      <c r="U8" s="70"/>
      <c r="V8" s="70"/>
      <c r="W8" s="120"/>
      <c r="Y8" s="82"/>
    </row>
    <row r="9" spans="2:26" s="67" customFormat="1">
      <c r="B9" s="66"/>
      <c r="C9" s="65"/>
      <c r="D9" s="65"/>
      <c r="E9" s="76"/>
      <c r="F9" s="75"/>
      <c r="G9" s="75"/>
      <c r="H9" s="74"/>
      <c r="I9" s="74"/>
      <c r="J9" s="74"/>
      <c r="K9" s="74"/>
      <c r="L9" s="131">
        <f t="shared" ref="L9:L24" si="0">IF($D9="MW",$E9,$J9*$E9/3.6/1000)</f>
        <v>0</v>
      </c>
      <c r="N9" s="131" t="str">
        <f t="shared" ref="N9:N24" si="1">IFERROR(IF(D9="kg/hr",E9/$E$8,""),"")</f>
        <v/>
      </c>
      <c r="O9" s="131">
        <f t="shared" ref="O9:O24" si="2">IFERROR(E9/$E$27,"")</f>
        <v>0</v>
      </c>
      <c r="P9" s="131">
        <f t="shared" ref="P9:P24" si="3">IFERROR(L9*1000/$E$8*3.6,"")</f>
        <v>0</v>
      </c>
      <c r="Q9" s="131">
        <f t="shared" ref="Q9:Q24" si="4">IFERROR(L9*1000/$E$27*3.6,"")</f>
        <v>0</v>
      </c>
      <c r="T9" s="74"/>
      <c r="U9" s="74"/>
      <c r="V9" s="74"/>
      <c r="W9" s="135">
        <f>IFERROR(IF(D9="kg/hr", $T9*$E9/$E$27/$J$27, $U9*($E9*1000*3.6)/$E$27/$J$27), "fields to the left still to be filled")</f>
        <v>0</v>
      </c>
      <c r="Y9" s="75"/>
    </row>
    <row r="10" spans="2:26">
      <c r="B10" s="66"/>
      <c r="C10" s="65"/>
      <c r="D10" s="65"/>
      <c r="E10" s="76"/>
      <c r="F10" s="75"/>
      <c r="G10" s="75"/>
      <c r="H10" s="74"/>
      <c r="I10" s="74"/>
      <c r="J10" s="74"/>
      <c r="K10" s="74"/>
      <c r="L10" s="131">
        <f t="shared" si="0"/>
        <v>0</v>
      </c>
      <c r="M10" s="67"/>
      <c r="N10" s="131" t="str">
        <f t="shared" si="1"/>
        <v/>
      </c>
      <c r="O10" s="131">
        <f t="shared" si="2"/>
        <v>0</v>
      </c>
      <c r="P10" s="131">
        <f t="shared" si="3"/>
        <v>0</v>
      </c>
      <c r="Q10" s="131">
        <f t="shared" si="4"/>
        <v>0</v>
      </c>
      <c r="R10" s="67"/>
      <c r="S10" s="67"/>
      <c r="T10" s="74"/>
      <c r="U10" s="74"/>
      <c r="V10" s="74"/>
      <c r="W10" s="135">
        <f t="shared" ref="W10:W24" si="5">IFERROR(IF(D10="kg/hr", $T10*$E10/$E$27/$J$27, $U10*($E10*1000*3.6)/$E$27/$J$27), "fields to the left still to be filled")</f>
        <v>0</v>
      </c>
      <c r="Y10" s="75"/>
      <c r="Z10" s="59"/>
    </row>
    <row r="11" spans="2:26" s="62" customFormat="1">
      <c r="B11" s="66"/>
      <c r="C11" s="65"/>
      <c r="D11" s="65"/>
      <c r="E11" s="77"/>
      <c r="F11" s="75"/>
      <c r="G11" s="75"/>
      <c r="H11" s="74"/>
      <c r="I11" s="74"/>
      <c r="J11" s="74"/>
      <c r="K11" s="74"/>
      <c r="L11" s="131">
        <f t="shared" si="0"/>
        <v>0</v>
      </c>
      <c r="M11" s="67"/>
      <c r="N11" s="131" t="str">
        <f t="shared" si="1"/>
        <v/>
      </c>
      <c r="O11" s="131">
        <f t="shared" si="2"/>
        <v>0</v>
      </c>
      <c r="P11" s="131">
        <f t="shared" si="3"/>
        <v>0</v>
      </c>
      <c r="Q11" s="131">
        <f t="shared" si="4"/>
        <v>0</v>
      </c>
      <c r="R11" s="67"/>
      <c r="S11" s="67"/>
      <c r="T11" s="74"/>
      <c r="U11" s="74"/>
      <c r="V11" s="74"/>
      <c r="W11" s="135">
        <f t="shared" si="5"/>
        <v>0</v>
      </c>
      <c r="Y11" s="83"/>
    </row>
    <row r="12" spans="2:26" s="62" customFormat="1">
      <c r="B12" s="66"/>
      <c r="C12" s="65"/>
      <c r="D12" s="65"/>
      <c r="E12" s="77"/>
      <c r="F12" s="75"/>
      <c r="G12" s="75"/>
      <c r="H12" s="74"/>
      <c r="I12" s="74"/>
      <c r="J12" s="74"/>
      <c r="K12" s="74"/>
      <c r="L12" s="131">
        <f t="shared" si="0"/>
        <v>0</v>
      </c>
      <c r="M12" s="67"/>
      <c r="N12" s="131" t="str">
        <f t="shared" si="1"/>
        <v/>
      </c>
      <c r="O12" s="131">
        <f t="shared" si="2"/>
        <v>0</v>
      </c>
      <c r="P12" s="131">
        <f t="shared" si="3"/>
        <v>0</v>
      </c>
      <c r="Q12" s="131">
        <f t="shared" si="4"/>
        <v>0</v>
      </c>
      <c r="R12" s="67"/>
      <c r="S12" s="67"/>
      <c r="T12" s="74"/>
      <c r="U12" s="74"/>
      <c r="V12" s="74"/>
      <c r="W12" s="135">
        <f t="shared" si="5"/>
        <v>0</v>
      </c>
      <c r="Y12" s="83"/>
    </row>
    <row r="13" spans="2:26">
      <c r="B13" s="66"/>
      <c r="C13" s="65"/>
      <c r="D13" s="65"/>
      <c r="E13" s="77"/>
      <c r="F13" s="75"/>
      <c r="G13" s="75"/>
      <c r="H13" s="74"/>
      <c r="I13" s="74"/>
      <c r="J13" s="74"/>
      <c r="K13" s="74"/>
      <c r="L13" s="131">
        <f t="shared" si="0"/>
        <v>0</v>
      </c>
      <c r="M13" s="67"/>
      <c r="N13" s="131" t="str">
        <f t="shared" si="1"/>
        <v/>
      </c>
      <c r="O13" s="131">
        <f t="shared" si="2"/>
        <v>0</v>
      </c>
      <c r="P13" s="131">
        <f t="shared" si="3"/>
        <v>0</v>
      </c>
      <c r="Q13" s="131">
        <f t="shared" si="4"/>
        <v>0</v>
      </c>
      <c r="R13" s="67"/>
      <c r="S13" s="67"/>
      <c r="T13" s="74"/>
      <c r="U13" s="74"/>
      <c r="V13" s="74"/>
      <c r="W13" s="135">
        <f t="shared" si="5"/>
        <v>0</v>
      </c>
      <c r="Y13" s="83"/>
      <c r="Z13" s="59"/>
    </row>
    <row r="14" spans="2:26">
      <c r="B14" s="66"/>
      <c r="C14" s="65"/>
      <c r="D14" s="65"/>
      <c r="E14" s="77"/>
      <c r="F14" s="75"/>
      <c r="G14" s="75"/>
      <c r="H14" s="74"/>
      <c r="I14" s="74"/>
      <c r="J14" s="74"/>
      <c r="K14" s="74"/>
      <c r="L14" s="131">
        <f t="shared" si="0"/>
        <v>0</v>
      </c>
      <c r="M14" s="67"/>
      <c r="N14" s="131" t="str">
        <f t="shared" si="1"/>
        <v/>
      </c>
      <c r="O14" s="131">
        <f t="shared" si="2"/>
        <v>0</v>
      </c>
      <c r="P14" s="131">
        <f t="shared" si="3"/>
        <v>0</v>
      </c>
      <c r="Q14" s="131">
        <f t="shared" si="4"/>
        <v>0</v>
      </c>
      <c r="R14" s="67"/>
      <c r="S14" s="67"/>
      <c r="T14" s="74"/>
      <c r="U14" s="74"/>
      <c r="V14" s="74"/>
      <c r="W14" s="135">
        <f t="shared" si="5"/>
        <v>0</v>
      </c>
      <c r="Y14" s="83"/>
      <c r="Z14" s="59"/>
    </row>
    <row r="15" spans="2:26">
      <c r="B15" s="66"/>
      <c r="C15" s="65"/>
      <c r="D15" s="65"/>
      <c r="E15" s="77"/>
      <c r="F15" s="75"/>
      <c r="G15" s="75"/>
      <c r="H15" s="74"/>
      <c r="I15" s="74"/>
      <c r="J15" s="74"/>
      <c r="K15" s="74"/>
      <c r="L15" s="131">
        <f t="shared" si="0"/>
        <v>0</v>
      </c>
      <c r="M15" s="67"/>
      <c r="N15" s="131" t="str">
        <f t="shared" si="1"/>
        <v/>
      </c>
      <c r="O15" s="131">
        <f t="shared" si="2"/>
        <v>0</v>
      </c>
      <c r="P15" s="131">
        <f t="shared" si="3"/>
        <v>0</v>
      </c>
      <c r="Q15" s="131">
        <f t="shared" si="4"/>
        <v>0</v>
      </c>
      <c r="R15" s="67"/>
      <c r="S15" s="67"/>
      <c r="T15" s="74"/>
      <c r="U15" s="74"/>
      <c r="V15" s="74"/>
      <c r="W15" s="135">
        <f t="shared" si="5"/>
        <v>0</v>
      </c>
      <c r="Y15" s="83"/>
      <c r="Z15" s="59"/>
    </row>
    <row r="16" spans="2:26">
      <c r="B16" s="66"/>
      <c r="C16" s="65"/>
      <c r="D16" s="65"/>
      <c r="E16" s="77"/>
      <c r="F16" s="75"/>
      <c r="G16" s="75"/>
      <c r="H16" s="74"/>
      <c r="I16" s="74"/>
      <c r="J16" s="74"/>
      <c r="K16" s="74"/>
      <c r="L16" s="131">
        <f t="shared" si="0"/>
        <v>0</v>
      </c>
      <c r="M16" s="67"/>
      <c r="N16" s="131" t="str">
        <f t="shared" si="1"/>
        <v/>
      </c>
      <c r="O16" s="131">
        <f t="shared" si="2"/>
        <v>0</v>
      </c>
      <c r="P16" s="131">
        <f t="shared" si="3"/>
        <v>0</v>
      </c>
      <c r="Q16" s="131">
        <f t="shared" si="4"/>
        <v>0</v>
      </c>
      <c r="R16" s="67"/>
      <c r="S16" s="67"/>
      <c r="T16" s="74"/>
      <c r="U16" s="74"/>
      <c r="V16" s="74"/>
      <c r="W16" s="135">
        <f t="shared" si="5"/>
        <v>0</v>
      </c>
      <c r="Y16" s="83"/>
      <c r="Z16" s="59"/>
    </row>
    <row r="17" spans="2:26">
      <c r="B17" s="66"/>
      <c r="C17" s="65"/>
      <c r="D17" s="65"/>
      <c r="E17" s="77"/>
      <c r="F17" s="75"/>
      <c r="G17" s="75"/>
      <c r="H17" s="74"/>
      <c r="I17" s="74"/>
      <c r="J17" s="74"/>
      <c r="K17" s="74"/>
      <c r="L17" s="131">
        <f t="shared" si="0"/>
        <v>0</v>
      </c>
      <c r="M17" s="67"/>
      <c r="N17" s="131" t="str">
        <f t="shared" si="1"/>
        <v/>
      </c>
      <c r="O17" s="131">
        <f t="shared" si="2"/>
        <v>0</v>
      </c>
      <c r="P17" s="131">
        <f t="shared" si="3"/>
        <v>0</v>
      </c>
      <c r="Q17" s="131">
        <f t="shared" si="4"/>
        <v>0</v>
      </c>
      <c r="R17" s="67"/>
      <c r="S17" s="67"/>
      <c r="T17" s="74"/>
      <c r="U17" s="74"/>
      <c r="V17" s="74"/>
      <c r="W17" s="135">
        <f t="shared" si="5"/>
        <v>0</v>
      </c>
      <c r="Y17" s="83"/>
      <c r="Z17" s="59"/>
    </row>
    <row r="18" spans="2:26">
      <c r="B18" s="66"/>
      <c r="C18" s="65"/>
      <c r="D18" s="65"/>
      <c r="E18" s="77"/>
      <c r="F18" s="75"/>
      <c r="G18" s="75"/>
      <c r="H18" s="74"/>
      <c r="I18" s="74"/>
      <c r="J18" s="74"/>
      <c r="K18" s="74"/>
      <c r="L18" s="131">
        <f t="shared" si="0"/>
        <v>0</v>
      </c>
      <c r="M18" s="67"/>
      <c r="N18" s="131" t="str">
        <f t="shared" si="1"/>
        <v/>
      </c>
      <c r="O18" s="131">
        <f t="shared" si="2"/>
        <v>0</v>
      </c>
      <c r="P18" s="131">
        <f t="shared" si="3"/>
        <v>0</v>
      </c>
      <c r="Q18" s="131">
        <f t="shared" si="4"/>
        <v>0</v>
      </c>
      <c r="R18" s="67"/>
      <c r="S18" s="67"/>
      <c r="T18" s="74"/>
      <c r="U18" s="74"/>
      <c r="V18" s="74"/>
      <c r="W18" s="135">
        <f t="shared" si="5"/>
        <v>0</v>
      </c>
      <c r="Y18" s="83"/>
      <c r="Z18" s="59"/>
    </row>
    <row r="19" spans="2:26">
      <c r="B19" s="66" t="s">
        <v>285</v>
      </c>
      <c r="C19" s="65" t="s">
        <v>299</v>
      </c>
      <c r="D19" s="65" t="s">
        <v>282</v>
      </c>
      <c r="E19" s="111">
        <v>5</v>
      </c>
      <c r="F19" s="75"/>
      <c r="G19" s="75"/>
      <c r="H19" s="74"/>
      <c r="I19" s="109" t="s">
        <v>283</v>
      </c>
      <c r="J19" s="109">
        <v>44</v>
      </c>
      <c r="K19" s="74"/>
      <c r="L19" s="131">
        <f t="shared" si="0"/>
        <v>6.1111111111111109E-2</v>
      </c>
      <c r="M19" s="67"/>
      <c r="N19" s="131">
        <f t="shared" si="1"/>
        <v>1.1111111111111112E-2</v>
      </c>
      <c r="O19" s="131">
        <f t="shared" si="2"/>
        <v>1.1111111111111112E-2</v>
      </c>
      <c r="P19" s="131">
        <f t="shared" si="3"/>
        <v>0.48888888888888887</v>
      </c>
      <c r="Q19" s="131">
        <f t="shared" si="4"/>
        <v>0.48888888888888887</v>
      </c>
      <c r="R19" s="67"/>
      <c r="S19" s="67"/>
      <c r="T19" s="109">
        <v>3000</v>
      </c>
      <c r="U19" s="74"/>
      <c r="V19" s="74"/>
      <c r="W19" s="135">
        <f t="shared" si="5"/>
        <v>1.9607843137254903</v>
      </c>
      <c r="Y19" s="83"/>
      <c r="Z19" s="59"/>
    </row>
    <row r="20" spans="2:26">
      <c r="B20" s="66"/>
      <c r="C20" s="65"/>
      <c r="D20" s="65"/>
      <c r="E20" s="77"/>
      <c r="F20" s="75"/>
      <c r="G20" s="75"/>
      <c r="H20" s="74"/>
      <c r="I20" s="74"/>
      <c r="J20" s="74"/>
      <c r="K20" s="74"/>
      <c r="L20" s="131">
        <f t="shared" si="0"/>
        <v>0</v>
      </c>
      <c r="M20" s="67"/>
      <c r="N20" s="131" t="str">
        <f t="shared" si="1"/>
        <v/>
      </c>
      <c r="O20" s="131">
        <f t="shared" si="2"/>
        <v>0</v>
      </c>
      <c r="P20" s="131">
        <f t="shared" si="3"/>
        <v>0</v>
      </c>
      <c r="Q20" s="131">
        <f t="shared" si="4"/>
        <v>0</v>
      </c>
      <c r="R20" s="67"/>
      <c r="S20" s="67"/>
      <c r="T20" s="74"/>
      <c r="U20" s="74"/>
      <c r="V20" s="74"/>
      <c r="W20" s="135">
        <f t="shared" si="5"/>
        <v>0</v>
      </c>
      <c r="Y20" s="83"/>
      <c r="Z20" s="59"/>
    </row>
    <row r="21" spans="2:26">
      <c r="B21" s="66"/>
      <c r="C21" s="65"/>
      <c r="D21" s="65"/>
      <c r="E21" s="77"/>
      <c r="F21" s="75"/>
      <c r="G21" s="75"/>
      <c r="H21" s="74"/>
      <c r="I21" s="74"/>
      <c r="J21" s="74"/>
      <c r="K21" s="74"/>
      <c r="L21" s="131">
        <f t="shared" si="0"/>
        <v>0</v>
      </c>
      <c r="M21" s="67"/>
      <c r="N21" s="131" t="str">
        <f t="shared" si="1"/>
        <v/>
      </c>
      <c r="O21" s="131">
        <f t="shared" si="2"/>
        <v>0</v>
      </c>
      <c r="P21" s="131">
        <f t="shared" si="3"/>
        <v>0</v>
      </c>
      <c r="Q21" s="131">
        <f t="shared" si="4"/>
        <v>0</v>
      </c>
      <c r="R21" s="67"/>
      <c r="S21" s="67"/>
      <c r="T21" s="74"/>
      <c r="U21" s="74"/>
      <c r="V21" s="74"/>
      <c r="W21" s="135">
        <f t="shared" si="5"/>
        <v>0</v>
      </c>
      <c r="Y21" s="83"/>
      <c r="Z21" s="59"/>
    </row>
    <row r="22" spans="2:26">
      <c r="B22" s="66"/>
      <c r="C22" s="65"/>
      <c r="D22" s="65"/>
      <c r="E22" s="77"/>
      <c r="F22" s="75"/>
      <c r="G22" s="75"/>
      <c r="H22" s="74"/>
      <c r="I22" s="74"/>
      <c r="J22" s="74"/>
      <c r="K22" s="74"/>
      <c r="L22" s="131">
        <f t="shared" si="0"/>
        <v>0</v>
      </c>
      <c r="M22" s="67"/>
      <c r="N22" s="131" t="str">
        <f t="shared" si="1"/>
        <v/>
      </c>
      <c r="O22" s="131">
        <f t="shared" si="2"/>
        <v>0</v>
      </c>
      <c r="P22" s="131">
        <f t="shared" si="3"/>
        <v>0</v>
      </c>
      <c r="Q22" s="131">
        <f t="shared" si="4"/>
        <v>0</v>
      </c>
      <c r="R22" s="67"/>
      <c r="S22" s="67"/>
      <c r="T22" s="74"/>
      <c r="U22" s="74"/>
      <c r="V22" s="74"/>
      <c r="W22" s="135">
        <f t="shared" si="5"/>
        <v>0</v>
      </c>
      <c r="Y22" s="83"/>
      <c r="Z22" s="59"/>
    </row>
    <row r="23" spans="2:26">
      <c r="B23" s="66"/>
      <c r="C23" s="65"/>
      <c r="D23" s="65"/>
      <c r="E23" s="77"/>
      <c r="F23" s="75"/>
      <c r="G23" s="75"/>
      <c r="H23" s="74"/>
      <c r="I23" s="74"/>
      <c r="J23" s="74"/>
      <c r="K23" s="74"/>
      <c r="L23" s="131">
        <f t="shared" si="0"/>
        <v>0</v>
      </c>
      <c r="M23" s="67"/>
      <c r="N23" s="131" t="str">
        <f t="shared" si="1"/>
        <v/>
      </c>
      <c r="O23" s="131">
        <f t="shared" si="2"/>
        <v>0</v>
      </c>
      <c r="P23" s="131">
        <f t="shared" si="3"/>
        <v>0</v>
      </c>
      <c r="Q23" s="131">
        <f t="shared" si="4"/>
        <v>0</v>
      </c>
      <c r="R23" s="67"/>
      <c r="S23" s="67"/>
      <c r="T23" s="74"/>
      <c r="U23" s="74"/>
      <c r="V23" s="74"/>
      <c r="W23" s="135">
        <f t="shared" si="5"/>
        <v>0</v>
      </c>
      <c r="Y23" s="83"/>
      <c r="Z23" s="59"/>
    </row>
    <row r="24" spans="2:26">
      <c r="B24" s="65"/>
      <c r="C24" s="66"/>
      <c r="D24" s="65"/>
      <c r="E24" s="77"/>
      <c r="F24" s="75"/>
      <c r="G24" s="75"/>
      <c r="H24" s="74"/>
      <c r="I24" s="74"/>
      <c r="J24" s="74"/>
      <c r="K24" s="74"/>
      <c r="L24" s="131">
        <f t="shared" si="0"/>
        <v>0</v>
      </c>
      <c r="M24" s="67"/>
      <c r="N24" s="131" t="str">
        <f t="shared" si="1"/>
        <v/>
      </c>
      <c r="O24" s="131">
        <f t="shared" si="2"/>
        <v>0</v>
      </c>
      <c r="P24" s="131">
        <f t="shared" si="3"/>
        <v>0</v>
      </c>
      <c r="Q24" s="131">
        <f t="shared" si="4"/>
        <v>0</v>
      </c>
      <c r="R24" s="67"/>
      <c r="S24" s="67"/>
      <c r="T24" s="74"/>
      <c r="U24" s="74"/>
      <c r="V24" s="74"/>
      <c r="W24" s="135">
        <f t="shared" si="5"/>
        <v>0</v>
      </c>
      <c r="Y24" s="83"/>
      <c r="Z24" s="59"/>
    </row>
    <row r="25" spans="2:26">
      <c r="C25" s="68"/>
      <c r="D25" s="68"/>
      <c r="E25" s="78"/>
      <c r="F25" s="84"/>
      <c r="G25" s="85"/>
      <c r="H25" s="80"/>
      <c r="I25" s="80"/>
      <c r="J25" s="80"/>
      <c r="K25" s="80"/>
      <c r="L25" s="80"/>
      <c r="M25" s="108"/>
      <c r="N25" s="85"/>
      <c r="O25" s="85"/>
      <c r="P25" s="85"/>
      <c r="Q25" s="85"/>
      <c r="R25" s="67"/>
      <c r="S25" s="67"/>
      <c r="T25" s="80"/>
      <c r="U25" s="80"/>
      <c r="V25" s="80"/>
      <c r="W25" s="122"/>
      <c r="Y25" s="85"/>
      <c r="Z25" s="59"/>
    </row>
    <row r="26" spans="2:26" ht="15.75" thickBot="1">
      <c r="B26" s="64" t="s">
        <v>290</v>
      </c>
      <c r="C26" s="71"/>
      <c r="D26" s="71"/>
      <c r="E26" s="79"/>
      <c r="F26" s="81"/>
      <c r="G26" s="86"/>
      <c r="H26" s="81"/>
      <c r="I26" s="81"/>
      <c r="J26" s="81"/>
      <c r="K26" s="81"/>
      <c r="L26" s="81"/>
      <c r="M26" s="108"/>
      <c r="N26" s="86"/>
      <c r="O26" s="86"/>
      <c r="P26" s="86"/>
      <c r="Q26" s="86"/>
      <c r="R26" s="72"/>
      <c r="S26" s="67"/>
      <c r="T26" s="81"/>
      <c r="U26" s="81"/>
      <c r="V26" s="81"/>
      <c r="W26" s="123"/>
      <c r="Y26" s="86"/>
      <c r="Z26" s="59"/>
    </row>
    <row r="27" spans="2:26" s="67" customFormat="1">
      <c r="B27" s="66" t="s">
        <v>291</v>
      </c>
      <c r="C27" s="66" t="s">
        <v>304</v>
      </c>
      <c r="D27" s="65" t="s">
        <v>282</v>
      </c>
      <c r="E27" s="111">
        <v>450</v>
      </c>
      <c r="F27" s="75"/>
      <c r="G27" s="75"/>
      <c r="H27" s="75"/>
      <c r="I27" s="75" t="s">
        <v>292</v>
      </c>
      <c r="J27" s="82">
        <v>17</v>
      </c>
      <c r="K27" s="75"/>
      <c r="L27" s="131">
        <f>IF($D27="MW",$E27,$J27*$E27/3.6/1000)</f>
        <v>2.125</v>
      </c>
      <c r="N27" s="132">
        <f>IFERROR(IF(D27="kg/hr",E27/$E$8,""),"")</f>
        <v>1</v>
      </c>
      <c r="O27" s="132">
        <f>IFERROR(E27/$E$27,"")</f>
        <v>1</v>
      </c>
      <c r="P27" s="131">
        <f t="shared" ref="P27:P43" si="6">IFERROR(L27*1000/$E$8*3.6,"")</f>
        <v>17</v>
      </c>
      <c r="Q27" s="131">
        <f t="shared" ref="Q27:Q43" si="7">IFERROR(L27*1000/$E$27*3.6,"")</f>
        <v>17</v>
      </c>
      <c r="R27" s="133">
        <f>IFERROR(L27/L8,"")</f>
        <v>1</v>
      </c>
      <c r="S27" s="134">
        <f>IFERROR(L27/(SUM($L$27:$L$29)),"")</f>
        <v>1</v>
      </c>
      <c r="T27" s="81"/>
      <c r="U27" s="81"/>
      <c r="V27" s="81"/>
      <c r="W27" s="123"/>
      <c r="Y27" s="75"/>
    </row>
    <row r="28" spans="2:26" s="62" customFormat="1">
      <c r="B28" s="66"/>
      <c r="C28" s="66"/>
      <c r="D28" s="65"/>
      <c r="E28" s="77"/>
      <c r="F28" s="75"/>
      <c r="G28" s="75"/>
      <c r="H28" s="74"/>
      <c r="I28" s="74"/>
      <c r="J28" s="74"/>
      <c r="K28" s="74"/>
      <c r="L28" s="131">
        <f t="shared" ref="L28:L43" si="8">IF($D28="MW",$E28,$J28*$E28/3.6/1000)</f>
        <v>0</v>
      </c>
      <c r="M28" s="67"/>
      <c r="N28" s="132" t="str">
        <f t="shared" ref="N28:N43" si="9">IFERROR(IF(D28="kg/hr",E28/$E$8,""),"")</f>
        <v/>
      </c>
      <c r="O28" s="132">
        <f t="shared" ref="O28:O43" si="10">IFERROR(E28/$E$27,"")</f>
        <v>0</v>
      </c>
      <c r="P28" s="131">
        <f t="shared" si="6"/>
        <v>0</v>
      </c>
      <c r="Q28" s="131">
        <f t="shared" si="7"/>
        <v>0</v>
      </c>
      <c r="R28" s="67"/>
      <c r="S28" s="134">
        <f>IFERROR(L28/(SUM($L$27:$L$29)),"")</f>
        <v>0</v>
      </c>
      <c r="T28" s="81"/>
      <c r="U28" s="81"/>
      <c r="V28" s="81"/>
      <c r="W28" s="123"/>
      <c r="Y28" s="75"/>
    </row>
    <row r="29" spans="2:26" s="62" customFormat="1">
      <c r="B29" s="66"/>
      <c r="C29" s="66"/>
      <c r="D29" s="65"/>
      <c r="E29" s="77"/>
      <c r="F29" s="75"/>
      <c r="G29" s="75"/>
      <c r="H29" s="74"/>
      <c r="I29" s="74"/>
      <c r="J29" s="74"/>
      <c r="K29" s="74"/>
      <c r="L29" s="131">
        <f t="shared" si="8"/>
        <v>0</v>
      </c>
      <c r="M29" s="67"/>
      <c r="N29" s="132" t="str">
        <f t="shared" si="9"/>
        <v/>
      </c>
      <c r="O29" s="132">
        <f t="shared" si="10"/>
        <v>0</v>
      </c>
      <c r="P29" s="131">
        <f t="shared" si="6"/>
        <v>0</v>
      </c>
      <c r="Q29" s="131">
        <f t="shared" si="7"/>
        <v>0</v>
      </c>
      <c r="R29" s="67"/>
      <c r="S29" s="134">
        <f>IFERROR(L29/(SUM($L$27:$L$29)),"")</f>
        <v>0</v>
      </c>
      <c r="T29" s="81"/>
      <c r="U29" s="81"/>
      <c r="V29" s="81"/>
      <c r="W29" s="123"/>
      <c r="Y29" s="75"/>
    </row>
    <row r="30" spans="2:26" s="62" customFormat="1">
      <c r="B30" s="66"/>
      <c r="C30" s="65"/>
      <c r="D30" s="65"/>
      <c r="E30" s="77"/>
      <c r="F30" s="75"/>
      <c r="G30" s="75"/>
      <c r="H30" s="74"/>
      <c r="I30" s="74"/>
      <c r="J30" s="74"/>
      <c r="K30" s="74"/>
      <c r="L30" s="131">
        <f t="shared" si="8"/>
        <v>0</v>
      </c>
      <c r="M30" s="67"/>
      <c r="N30" s="132" t="str">
        <f t="shared" si="9"/>
        <v/>
      </c>
      <c r="O30" s="132">
        <f t="shared" si="10"/>
        <v>0</v>
      </c>
      <c r="P30" s="131">
        <f t="shared" si="6"/>
        <v>0</v>
      </c>
      <c r="Q30" s="131">
        <f t="shared" si="7"/>
        <v>0</v>
      </c>
      <c r="R30" s="67"/>
      <c r="S30" s="67"/>
      <c r="T30" s="74"/>
      <c r="U30" s="74"/>
      <c r="V30" s="74"/>
      <c r="W30" s="135">
        <f t="shared" ref="W30:W43" si="11">IFERROR(IF(D30="kg/hr", $T30*$E30/$E$27/$J$27, $U30*($E30*1000*3.6)/$E$27/$J$27), "fields to the left still to be filled")</f>
        <v>0</v>
      </c>
      <c r="Y30" s="75"/>
    </row>
    <row r="31" spans="2:26" s="62" customFormat="1">
      <c r="B31" s="66"/>
      <c r="C31" s="65"/>
      <c r="D31" s="65"/>
      <c r="E31" s="77"/>
      <c r="F31" s="75"/>
      <c r="G31" s="75"/>
      <c r="H31" s="74"/>
      <c r="I31" s="74"/>
      <c r="J31" s="74"/>
      <c r="K31" s="74"/>
      <c r="L31" s="131">
        <f t="shared" si="8"/>
        <v>0</v>
      </c>
      <c r="M31" s="67"/>
      <c r="N31" s="132" t="str">
        <f t="shared" si="9"/>
        <v/>
      </c>
      <c r="O31" s="132">
        <f t="shared" si="10"/>
        <v>0</v>
      </c>
      <c r="P31" s="131">
        <f t="shared" si="6"/>
        <v>0</v>
      </c>
      <c r="Q31" s="131">
        <f t="shared" si="7"/>
        <v>0</v>
      </c>
      <c r="R31" s="67"/>
      <c r="S31" s="67"/>
      <c r="T31" s="74"/>
      <c r="U31" s="74"/>
      <c r="V31" s="74"/>
      <c r="W31" s="135">
        <f t="shared" si="11"/>
        <v>0</v>
      </c>
      <c r="Y31" s="75"/>
    </row>
    <row r="32" spans="2:26" s="62" customFormat="1">
      <c r="B32" s="66" t="s">
        <v>293</v>
      </c>
      <c r="C32" s="65" t="s">
        <v>300</v>
      </c>
      <c r="D32" s="65" t="s">
        <v>282</v>
      </c>
      <c r="E32" s="111">
        <v>0</v>
      </c>
      <c r="F32" s="75"/>
      <c r="G32" s="75"/>
      <c r="H32" s="74"/>
      <c r="I32" s="74"/>
      <c r="J32" s="109">
        <v>17</v>
      </c>
      <c r="K32" s="74"/>
      <c r="L32" s="131">
        <f t="shared" si="8"/>
        <v>0</v>
      </c>
      <c r="M32" s="67"/>
      <c r="N32" s="132">
        <f t="shared" si="9"/>
        <v>0</v>
      </c>
      <c r="O32" s="132">
        <f t="shared" si="10"/>
        <v>0</v>
      </c>
      <c r="P32" s="131">
        <f t="shared" si="6"/>
        <v>0</v>
      </c>
      <c r="Q32" s="131">
        <f t="shared" si="7"/>
        <v>0</v>
      </c>
      <c r="R32" s="67"/>
      <c r="S32" s="67"/>
      <c r="T32" s="109">
        <v>0</v>
      </c>
      <c r="U32" s="74"/>
      <c r="V32" s="74"/>
      <c r="W32" s="135">
        <f t="shared" si="11"/>
        <v>0</v>
      </c>
      <c r="Y32" s="75"/>
    </row>
    <row r="33" spans="2:26" s="62" customFormat="1">
      <c r="B33" s="66"/>
      <c r="C33" s="65"/>
      <c r="D33" s="65"/>
      <c r="E33" s="77"/>
      <c r="F33" s="75"/>
      <c r="G33" s="75"/>
      <c r="H33" s="74"/>
      <c r="I33" s="74"/>
      <c r="J33" s="74"/>
      <c r="K33" s="74"/>
      <c r="L33" s="131">
        <f t="shared" si="8"/>
        <v>0</v>
      </c>
      <c r="M33" s="67"/>
      <c r="N33" s="132" t="str">
        <f t="shared" si="9"/>
        <v/>
      </c>
      <c r="O33" s="132">
        <f t="shared" si="10"/>
        <v>0</v>
      </c>
      <c r="P33" s="131">
        <f t="shared" si="6"/>
        <v>0</v>
      </c>
      <c r="Q33" s="131">
        <f t="shared" si="7"/>
        <v>0</v>
      </c>
      <c r="R33" s="67"/>
      <c r="S33" s="67"/>
      <c r="T33" s="74"/>
      <c r="U33" s="74"/>
      <c r="V33" s="74"/>
      <c r="W33" s="135">
        <f t="shared" si="11"/>
        <v>0</v>
      </c>
      <c r="Y33" s="75"/>
    </row>
    <row r="34" spans="2:26" s="62" customFormat="1">
      <c r="B34" s="66"/>
      <c r="C34" s="65"/>
      <c r="D34" s="65"/>
      <c r="E34" s="77"/>
      <c r="F34" s="75"/>
      <c r="G34" s="75"/>
      <c r="H34" s="74"/>
      <c r="I34" s="74"/>
      <c r="J34" s="74"/>
      <c r="K34" s="74"/>
      <c r="L34" s="131">
        <f t="shared" si="8"/>
        <v>0</v>
      </c>
      <c r="M34" s="67"/>
      <c r="N34" s="132" t="str">
        <f t="shared" si="9"/>
        <v/>
      </c>
      <c r="O34" s="132">
        <f t="shared" si="10"/>
        <v>0</v>
      </c>
      <c r="P34" s="131">
        <f t="shared" si="6"/>
        <v>0</v>
      </c>
      <c r="Q34" s="131">
        <f t="shared" si="7"/>
        <v>0</v>
      </c>
      <c r="R34" s="67"/>
      <c r="S34" s="67"/>
      <c r="T34" s="74"/>
      <c r="U34" s="74"/>
      <c r="V34" s="74"/>
      <c r="W34" s="135">
        <f t="shared" si="11"/>
        <v>0</v>
      </c>
      <c r="Y34" s="75"/>
    </row>
    <row r="35" spans="2:26" s="62" customFormat="1">
      <c r="B35" s="66"/>
      <c r="C35" s="65"/>
      <c r="D35" s="65"/>
      <c r="E35" s="77"/>
      <c r="F35" s="75"/>
      <c r="G35" s="75"/>
      <c r="H35" s="74"/>
      <c r="I35" s="74"/>
      <c r="J35" s="74"/>
      <c r="K35" s="74"/>
      <c r="L35" s="131">
        <f t="shared" si="8"/>
        <v>0</v>
      </c>
      <c r="M35" s="67"/>
      <c r="N35" s="132" t="str">
        <f t="shared" si="9"/>
        <v/>
      </c>
      <c r="O35" s="132">
        <f t="shared" si="10"/>
        <v>0</v>
      </c>
      <c r="P35" s="131">
        <f t="shared" si="6"/>
        <v>0</v>
      </c>
      <c r="Q35" s="131">
        <f t="shared" si="7"/>
        <v>0</v>
      </c>
      <c r="R35" s="67"/>
      <c r="S35" s="67"/>
      <c r="T35" s="74"/>
      <c r="U35" s="74"/>
      <c r="V35" s="74"/>
      <c r="W35" s="135">
        <f t="shared" si="11"/>
        <v>0</v>
      </c>
      <c r="Y35" s="75"/>
    </row>
    <row r="36" spans="2:26" s="62" customFormat="1">
      <c r="B36" s="66"/>
      <c r="C36" s="65"/>
      <c r="D36" s="65"/>
      <c r="E36" s="77"/>
      <c r="F36" s="75"/>
      <c r="G36" s="75"/>
      <c r="H36" s="74"/>
      <c r="I36" s="74"/>
      <c r="J36" s="74"/>
      <c r="K36" s="74"/>
      <c r="L36" s="131">
        <f t="shared" si="8"/>
        <v>0</v>
      </c>
      <c r="M36" s="67"/>
      <c r="N36" s="132" t="str">
        <f t="shared" si="9"/>
        <v/>
      </c>
      <c r="O36" s="132">
        <f t="shared" si="10"/>
        <v>0</v>
      </c>
      <c r="P36" s="131">
        <f t="shared" si="6"/>
        <v>0</v>
      </c>
      <c r="Q36" s="131">
        <f t="shared" si="7"/>
        <v>0</v>
      </c>
      <c r="R36" s="67"/>
      <c r="S36" s="67"/>
      <c r="T36" s="74"/>
      <c r="U36" s="74"/>
      <c r="V36" s="74"/>
      <c r="W36" s="135">
        <f t="shared" si="11"/>
        <v>0</v>
      </c>
      <c r="Y36" s="75"/>
    </row>
    <row r="37" spans="2:26" s="62" customFormat="1">
      <c r="B37" s="66"/>
      <c r="C37" s="65"/>
      <c r="D37" s="65"/>
      <c r="E37" s="77"/>
      <c r="F37" s="75"/>
      <c r="G37" s="75"/>
      <c r="H37" s="74"/>
      <c r="I37" s="74"/>
      <c r="J37" s="74"/>
      <c r="K37" s="74"/>
      <c r="L37" s="131">
        <f t="shared" si="8"/>
        <v>0</v>
      </c>
      <c r="M37" s="67"/>
      <c r="N37" s="132" t="str">
        <f t="shared" si="9"/>
        <v/>
      </c>
      <c r="O37" s="132">
        <f t="shared" si="10"/>
        <v>0</v>
      </c>
      <c r="P37" s="131">
        <f t="shared" si="6"/>
        <v>0</v>
      </c>
      <c r="Q37" s="131">
        <f t="shared" si="7"/>
        <v>0</v>
      </c>
      <c r="R37" s="67"/>
      <c r="S37" s="67"/>
      <c r="T37" s="74"/>
      <c r="U37" s="74"/>
      <c r="V37" s="74"/>
      <c r="W37" s="135">
        <f t="shared" si="11"/>
        <v>0</v>
      </c>
      <c r="Y37" s="75"/>
    </row>
    <row r="38" spans="2:26" s="62" customFormat="1">
      <c r="B38" s="66"/>
      <c r="C38" s="65"/>
      <c r="D38" s="65"/>
      <c r="E38" s="77"/>
      <c r="F38" s="75"/>
      <c r="G38" s="75"/>
      <c r="H38" s="74"/>
      <c r="I38" s="74"/>
      <c r="J38" s="74"/>
      <c r="K38" s="74"/>
      <c r="L38" s="131">
        <f t="shared" si="8"/>
        <v>0</v>
      </c>
      <c r="M38" s="67"/>
      <c r="N38" s="132" t="str">
        <f t="shared" si="9"/>
        <v/>
      </c>
      <c r="O38" s="132">
        <f t="shared" si="10"/>
        <v>0</v>
      </c>
      <c r="P38" s="131">
        <f t="shared" si="6"/>
        <v>0</v>
      </c>
      <c r="Q38" s="131">
        <f t="shared" si="7"/>
        <v>0</v>
      </c>
      <c r="R38" s="67"/>
      <c r="S38" s="67"/>
      <c r="T38" s="74"/>
      <c r="U38" s="74"/>
      <c r="V38" s="74"/>
      <c r="W38" s="135">
        <f t="shared" si="11"/>
        <v>0</v>
      </c>
      <c r="Y38" s="75"/>
    </row>
    <row r="39" spans="2:26" s="62" customFormat="1">
      <c r="B39" s="66"/>
      <c r="C39" s="65"/>
      <c r="D39" s="65"/>
      <c r="E39" s="77"/>
      <c r="F39" s="75"/>
      <c r="G39" s="75"/>
      <c r="H39" s="74"/>
      <c r="I39" s="74"/>
      <c r="J39" s="74"/>
      <c r="K39" s="74"/>
      <c r="L39" s="131">
        <f t="shared" si="8"/>
        <v>0</v>
      </c>
      <c r="M39" s="67"/>
      <c r="N39" s="132" t="str">
        <f t="shared" si="9"/>
        <v/>
      </c>
      <c r="O39" s="132">
        <f t="shared" si="10"/>
        <v>0</v>
      </c>
      <c r="P39" s="131">
        <f t="shared" si="6"/>
        <v>0</v>
      </c>
      <c r="Q39" s="131">
        <f t="shared" si="7"/>
        <v>0</v>
      </c>
      <c r="R39" s="67"/>
      <c r="S39" s="67"/>
      <c r="T39" s="74"/>
      <c r="U39" s="74"/>
      <c r="V39" s="74"/>
      <c r="W39" s="135">
        <f t="shared" si="11"/>
        <v>0</v>
      </c>
      <c r="Y39" s="75"/>
    </row>
    <row r="40" spans="2:26">
      <c r="B40" s="66"/>
      <c r="C40" s="66"/>
      <c r="D40" s="65"/>
      <c r="E40" s="77"/>
      <c r="F40" s="75"/>
      <c r="G40" s="75"/>
      <c r="H40" s="74"/>
      <c r="I40" s="74"/>
      <c r="J40" s="74"/>
      <c r="K40" s="74"/>
      <c r="L40" s="131">
        <f t="shared" si="8"/>
        <v>0</v>
      </c>
      <c r="M40" s="67"/>
      <c r="N40" s="132" t="str">
        <f t="shared" si="9"/>
        <v/>
      </c>
      <c r="O40" s="132">
        <f t="shared" si="10"/>
        <v>0</v>
      </c>
      <c r="P40" s="131">
        <f t="shared" si="6"/>
        <v>0</v>
      </c>
      <c r="Q40" s="131">
        <f t="shared" si="7"/>
        <v>0</v>
      </c>
      <c r="R40" s="67"/>
      <c r="S40" s="67"/>
      <c r="T40" s="74"/>
      <c r="U40" s="74"/>
      <c r="V40" s="74"/>
      <c r="W40" s="135">
        <f t="shared" si="11"/>
        <v>0</v>
      </c>
      <c r="Y40" s="75"/>
      <c r="Z40" s="59"/>
    </row>
    <row r="41" spans="2:26">
      <c r="B41" s="66"/>
      <c r="C41" s="66"/>
      <c r="D41" s="65"/>
      <c r="E41" s="77"/>
      <c r="F41" s="75"/>
      <c r="G41" s="75"/>
      <c r="H41" s="74"/>
      <c r="I41" s="74"/>
      <c r="J41" s="74"/>
      <c r="K41" s="74"/>
      <c r="L41" s="131">
        <f t="shared" si="8"/>
        <v>0</v>
      </c>
      <c r="M41" s="67"/>
      <c r="N41" s="132" t="str">
        <f t="shared" si="9"/>
        <v/>
      </c>
      <c r="O41" s="132">
        <f t="shared" si="10"/>
        <v>0</v>
      </c>
      <c r="P41" s="131">
        <f t="shared" si="6"/>
        <v>0</v>
      </c>
      <c r="Q41" s="131">
        <f t="shared" si="7"/>
        <v>0</v>
      </c>
      <c r="R41" s="67"/>
      <c r="S41" s="67"/>
      <c r="T41" s="74"/>
      <c r="U41" s="74"/>
      <c r="V41" s="74"/>
      <c r="W41" s="135">
        <f t="shared" si="11"/>
        <v>0</v>
      </c>
      <c r="Y41" s="75"/>
      <c r="Z41" s="59"/>
    </row>
    <row r="42" spans="2:26" s="62" customFormat="1">
      <c r="B42" s="66"/>
      <c r="C42" s="66"/>
      <c r="D42" s="65"/>
      <c r="E42" s="77"/>
      <c r="F42" s="75"/>
      <c r="G42" s="75"/>
      <c r="H42" s="74"/>
      <c r="I42" s="74"/>
      <c r="J42" s="74"/>
      <c r="K42" s="74"/>
      <c r="L42" s="131">
        <f t="shared" si="8"/>
        <v>0</v>
      </c>
      <c r="M42" s="67"/>
      <c r="N42" s="132" t="str">
        <f t="shared" si="9"/>
        <v/>
      </c>
      <c r="O42" s="132">
        <f t="shared" si="10"/>
        <v>0</v>
      </c>
      <c r="P42" s="131">
        <f t="shared" si="6"/>
        <v>0</v>
      </c>
      <c r="Q42" s="131">
        <f t="shared" si="7"/>
        <v>0</v>
      </c>
      <c r="R42" s="67"/>
      <c r="S42" s="67"/>
      <c r="T42" s="74"/>
      <c r="U42" s="74"/>
      <c r="V42" s="74"/>
      <c r="W42" s="135">
        <f t="shared" si="11"/>
        <v>0</v>
      </c>
      <c r="Y42" s="75"/>
    </row>
    <row r="43" spans="2:26" s="62" customFormat="1">
      <c r="B43" s="66"/>
      <c r="C43" s="66"/>
      <c r="D43" s="65"/>
      <c r="E43" s="77"/>
      <c r="F43" s="75"/>
      <c r="G43" s="75"/>
      <c r="H43" s="74"/>
      <c r="I43" s="74"/>
      <c r="J43" s="74"/>
      <c r="K43" s="74"/>
      <c r="L43" s="131">
        <f t="shared" si="8"/>
        <v>0</v>
      </c>
      <c r="M43" s="67"/>
      <c r="N43" s="132" t="str">
        <f t="shared" si="9"/>
        <v/>
      </c>
      <c r="O43" s="132">
        <f t="shared" si="10"/>
        <v>0</v>
      </c>
      <c r="P43" s="131">
        <f t="shared" si="6"/>
        <v>0</v>
      </c>
      <c r="Q43" s="131">
        <f t="shared" si="7"/>
        <v>0</v>
      </c>
      <c r="R43" s="67"/>
      <c r="S43" s="67"/>
      <c r="T43" s="74"/>
      <c r="U43" s="74"/>
      <c r="V43" s="74"/>
      <c r="W43" s="135">
        <f t="shared" si="11"/>
        <v>0</v>
      </c>
      <c r="Y43" s="75"/>
    </row>
    <row r="44" spans="2:26">
      <c r="C44" s="68"/>
      <c r="D44" s="68"/>
      <c r="E44" s="69"/>
      <c r="F44" s="68"/>
      <c r="G44" s="67"/>
      <c r="H44" s="70"/>
      <c r="I44" s="70"/>
      <c r="J44" s="70"/>
      <c r="K44" s="70"/>
      <c r="L44" s="70"/>
      <c r="M44" s="59"/>
      <c r="N44" s="67"/>
      <c r="O44" s="67"/>
      <c r="P44" s="67"/>
      <c r="Q44" s="67"/>
      <c r="T44" s="70"/>
      <c r="U44" s="70"/>
      <c r="V44" s="70"/>
      <c r="W44" s="120"/>
      <c r="Y44" s="67"/>
      <c r="Z44" s="59"/>
    </row>
    <row r="45" spans="2:26">
      <c r="M45" s="59"/>
      <c r="Z45" s="59"/>
    </row>
    <row r="46" spans="2:26">
      <c r="M46" s="59"/>
      <c r="Z46" s="59"/>
    </row>
  </sheetData>
  <pageMargins left="0.70000000000000007" right="0.70000000000000007" top="0.75" bottom="0.75" header="0.30000000000000004" footer="0.30000000000000004"/>
  <pageSetup paperSize="9" orientation="portrait" horizontalDpi="0" verticalDpi="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59999389629810485"/>
  </sheetPr>
  <dimension ref="B2:Z46"/>
  <sheetViews>
    <sheetView showGridLines="0" zoomScale="85" zoomScaleNormal="85" zoomScalePageLayoutView="120" workbookViewId="0">
      <pane xSplit="3" ySplit="5" topLeftCell="E17" activePane="bottomRight" state="frozen"/>
      <selection pane="topRight" activeCell="B5" sqref="B5:C5"/>
      <selection pane="bottomLeft" activeCell="B5" sqref="B5:C5"/>
      <selection pane="bottomRight" activeCell="E16" sqref="E16"/>
    </sheetView>
  </sheetViews>
  <sheetFormatPr defaultColWidth="7.140625" defaultRowHeight="15"/>
  <cols>
    <col min="1" max="1" width="5.140625" style="59" customWidth="1"/>
    <col min="2" max="2" width="25" style="59" bestFit="1" customWidth="1"/>
    <col min="3" max="3" width="39" style="59" bestFit="1" customWidth="1"/>
    <col min="4" max="4" width="10.28515625" style="59" bestFit="1" customWidth="1"/>
    <col min="5" max="5" width="16.42578125" style="61" customWidth="1"/>
    <col min="6" max="7" width="17" style="59" customWidth="1"/>
    <col min="8" max="8" width="12.85546875" style="60" customWidth="1"/>
    <col min="9" max="9" width="17.42578125" style="60" customWidth="1"/>
    <col min="10" max="11" width="14.140625" style="60" customWidth="1"/>
    <col min="12" max="12" width="14" style="60" customWidth="1"/>
    <col min="14" max="15" width="17" style="59" customWidth="1"/>
    <col min="16" max="17" width="13.42578125" style="59" customWidth="1"/>
    <col min="18" max="18" width="18.7109375" style="59" customWidth="1"/>
    <col min="19" max="19" width="17.5703125" style="59" customWidth="1"/>
    <col min="20" max="21" width="20.85546875" style="60" customWidth="1"/>
    <col min="22" max="22" width="16.140625" style="60" customWidth="1"/>
    <col min="23" max="23" width="20.28515625" style="119" customWidth="1"/>
    <col min="24" max="24" width="7.140625" style="59" customWidth="1"/>
    <col min="25" max="25" width="15.85546875" style="59" customWidth="1"/>
    <col min="27" max="16384" width="7.140625" style="59"/>
  </cols>
  <sheetData>
    <row r="2" spans="2:25" ht="15.75" thickBot="1">
      <c r="B2" s="4"/>
      <c r="C2" s="4"/>
      <c r="D2" s="4"/>
      <c r="E2" s="2"/>
      <c r="F2" s="4"/>
      <c r="G2" s="4"/>
      <c r="H2" s="2"/>
      <c r="I2" s="2"/>
      <c r="J2" s="2"/>
      <c r="K2" s="2"/>
      <c r="L2" s="2"/>
      <c r="M2" s="1"/>
      <c r="N2" s="4"/>
      <c r="O2" s="4"/>
      <c r="P2" s="4"/>
      <c r="Q2" s="4"/>
      <c r="R2" s="4"/>
      <c r="S2" s="4"/>
      <c r="T2" s="2"/>
      <c r="U2" s="2"/>
      <c r="V2" s="2"/>
      <c r="W2" s="116"/>
      <c r="Y2" s="4"/>
    </row>
    <row r="3" spans="2:25" ht="15.75" thickTop="1">
      <c r="B3" s="73" t="s">
        <v>252</v>
      </c>
      <c r="M3" s="1"/>
      <c r="W3" s="117" t="s">
        <v>253</v>
      </c>
    </row>
    <row r="4" spans="2:25">
      <c r="B4" s="66" t="s">
        <v>254</v>
      </c>
      <c r="C4" s="66" t="s">
        <v>255</v>
      </c>
      <c r="D4" s="66" t="s">
        <v>256</v>
      </c>
      <c r="E4" s="66"/>
      <c r="M4" s="1"/>
      <c r="W4" s="115">
        <f>SUM(W7:W48)</f>
        <v>-9.4602272727272734</v>
      </c>
    </row>
    <row r="5" spans="2:25" ht="60" customHeight="1" thickBot="1">
      <c r="B5" s="58" t="s">
        <v>257</v>
      </c>
      <c r="C5" s="58" t="s">
        <v>258</v>
      </c>
      <c r="D5" s="58" t="s">
        <v>259</v>
      </c>
      <c r="E5" s="63" t="s">
        <v>260</v>
      </c>
      <c r="F5" s="100" t="s">
        <v>261</v>
      </c>
      <c r="G5" s="100" t="s">
        <v>262</v>
      </c>
      <c r="H5" s="100" t="s">
        <v>263</v>
      </c>
      <c r="I5" s="100" t="s">
        <v>264</v>
      </c>
      <c r="J5" s="100" t="s">
        <v>265</v>
      </c>
      <c r="K5" s="100" t="s">
        <v>266</v>
      </c>
      <c r="L5" s="100" t="s">
        <v>267</v>
      </c>
      <c r="M5" s="101"/>
      <c r="N5" s="102" t="s">
        <v>268</v>
      </c>
      <c r="O5" s="102" t="s">
        <v>269</v>
      </c>
      <c r="P5" s="102" t="s">
        <v>270</v>
      </c>
      <c r="Q5" s="102" t="s">
        <v>271</v>
      </c>
      <c r="R5" s="102" t="s">
        <v>272</v>
      </c>
      <c r="S5" s="102" t="s">
        <v>273</v>
      </c>
      <c r="T5" s="100" t="s">
        <v>274</v>
      </c>
      <c r="U5" s="100" t="s">
        <v>275</v>
      </c>
      <c r="V5" s="100" t="s">
        <v>276</v>
      </c>
      <c r="W5" s="118" t="s">
        <v>277</v>
      </c>
      <c r="X5" s="103"/>
      <c r="Y5" s="100" t="s">
        <v>278</v>
      </c>
    </row>
    <row r="6" spans="2:25" ht="15.75" thickTop="1">
      <c r="M6" s="1"/>
    </row>
    <row r="7" spans="2:25" s="59" customFormat="1" ht="15.75" thickBot="1">
      <c r="B7" s="64" t="s">
        <v>279</v>
      </c>
      <c r="C7" s="68"/>
      <c r="D7" s="68"/>
      <c r="E7" s="69"/>
      <c r="F7" s="68"/>
      <c r="G7" s="67"/>
      <c r="H7" s="70"/>
      <c r="I7" s="70"/>
      <c r="J7" s="70"/>
      <c r="K7" s="70"/>
      <c r="L7" s="70"/>
      <c r="M7" s="1"/>
      <c r="N7" s="67"/>
      <c r="O7" s="67"/>
      <c r="P7" s="67"/>
      <c r="Q7" s="67"/>
      <c r="R7" s="67"/>
      <c r="T7" s="70"/>
      <c r="U7" s="70"/>
      <c r="V7" s="70"/>
      <c r="W7" s="120"/>
      <c r="Y7" s="67"/>
    </row>
    <row r="8" spans="2:25" s="67" customFormat="1">
      <c r="B8" s="66" t="s">
        <v>280</v>
      </c>
      <c r="C8" s="66" t="s">
        <v>304</v>
      </c>
      <c r="D8" s="65" t="s">
        <v>282</v>
      </c>
      <c r="E8" s="110">
        <v>450</v>
      </c>
      <c r="F8" s="75"/>
      <c r="G8" s="75"/>
      <c r="H8" s="74"/>
      <c r="I8" s="74" t="s">
        <v>292</v>
      </c>
      <c r="J8" s="109">
        <v>17</v>
      </c>
      <c r="K8" s="74"/>
      <c r="L8" s="131">
        <f t="shared" ref="L8:L22" si="0">IF($D8="MW",$E8,$J8*$E8/3.6/1000)</f>
        <v>2.125</v>
      </c>
      <c r="N8" s="131">
        <f t="shared" ref="N8:N22" si="1">IFERROR(IF(D8="kg/hr",E8/$E$8,""),"")</f>
        <v>1</v>
      </c>
      <c r="O8" s="131">
        <f t="shared" ref="O8:O22" si="2">IFERROR(E8/$E$27,"")</f>
        <v>5.625</v>
      </c>
      <c r="P8" s="131">
        <f>IFERROR(L8*1000/$E$8*3.6,"")</f>
        <v>17</v>
      </c>
      <c r="Q8" s="131">
        <f>IFERROR(L8*1000/$E$27*3.6,"")</f>
        <v>95.625</v>
      </c>
      <c r="T8" s="70"/>
      <c r="U8" s="70"/>
      <c r="V8" s="70"/>
      <c r="W8" s="120"/>
      <c r="Y8" s="82"/>
    </row>
    <row r="9" spans="2:25" s="67" customFormat="1">
      <c r="B9" s="66" t="s">
        <v>321</v>
      </c>
      <c r="C9" s="65" t="s">
        <v>322</v>
      </c>
      <c r="D9" s="65" t="s">
        <v>282</v>
      </c>
      <c r="E9" s="76"/>
      <c r="F9" s="75"/>
      <c r="G9" s="75"/>
      <c r="H9" s="74"/>
      <c r="I9" s="74"/>
      <c r="J9" s="74"/>
      <c r="K9" s="74"/>
      <c r="L9" s="131">
        <f t="shared" si="0"/>
        <v>0</v>
      </c>
      <c r="N9" s="131">
        <f t="shared" si="1"/>
        <v>0</v>
      </c>
      <c r="O9" s="131">
        <f t="shared" si="2"/>
        <v>0</v>
      </c>
      <c r="P9" s="131">
        <f t="shared" ref="P9:P22" si="3">IFERROR(L9*1000/$E$8*3.6,"")</f>
        <v>0</v>
      </c>
      <c r="Q9" s="131">
        <f t="shared" ref="Q9:Q22" si="4">IFERROR(L9*1000/$E$27*3.6,"")</f>
        <v>0</v>
      </c>
      <c r="T9" s="74"/>
      <c r="U9" s="74"/>
      <c r="V9" s="74"/>
      <c r="W9" s="135">
        <f>IFERROR(IF(D9="kg/hr", $T9*$E9/$E$27/$J$27, $U9*($E9*1000*3.6)/$E$27/$J$27), "fields to the left still to be filled")</f>
        <v>0</v>
      </c>
      <c r="Y9" s="75"/>
    </row>
    <row r="10" spans="2:25" s="59" customFormat="1">
      <c r="B10" s="66" t="s">
        <v>321</v>
      </c>
      <c r="C10" s="65" t="s">
        <v>323</v>
      </c>
      <c r="D10" s="65" t="s">
        <v>282</v>
      </c>
      <c r="E10" s="76"/>
      <c r="F10" s="75"/>
      <c r="G10" s="75"/>
      <c r="H10" s="74"/>
      <c r="I10" s="74"/>
      <c r="J10" s="74"/>
      <c r="K10" s="74"/>
      <c r="L10" s="131">
        <f t="shared" si="0"/>
        <v>0</v>
      </c>
      <c r="M10" s="108"/>
      <c r="N10" s="131">
        <f t="shared" si="1"/>
        <v>0</v>
      </c>
      <c r="O10" s="131">
        <f t="shared" si="2"/>
        <v>0</v>
      </c>
      <c r="P10" s="131">
        <f t="shared" si="3"/>
        <v>0</v>
      </c>
      <c r="Q10" s="131">
        <f t="shared" si="4"/>
        <v>0</v>
      </c>
      <c r="R10" s="67"/>
      <c r="S10" s="67"/>
      <c r="T10" s="74"/>
      <c r="U10" s="74"/>
      <c r="V10" s="74"/>
      <c r="W10" s="135">
        <f t="shared" ref="W10:W24" si="5">IFERROR(IF(D10="kg/hr", $T10*$E10/$E$27/$J$27, $U10*($E10*1000*3.6)/$E$27/$J$27), "fields to the left still to be filled")</f>
        <v>0</v>
      </c>
      <c r="Y10" s="75"/>
    </row>
    <row r="11" spans="2:25" s="62" customFormat="1">
      <c r="B11" s="66" t="s">
        <v>321</v>
      </c>
      <c r="C11" s="65" t="s">
        <v>324</v>
      </c>
      <c r="D11" s="65" t="s">
        <v>282</v>
      </c>
      <c r="E11" s="77"/>
      <c r="F11" s="75"/>
      <c r="G11" s="75"/>
      <c r="H11" s="74"/>
      <c r="I11" s="74"/>
      <c r="J11" s="74"/>
      <c r="K11" s="74"/>
      <c r="L11" s="131">
        <f t="shared" si="0"/>
        <v>0</v>
      </c>
      <c r="M11" s="67"/>
      <c r="N11" s="131">
        <f t="shared" si="1"/>
        <v>0</v>
      </c>
      <c r="O11" s="131">
        <f t="shared" si="2"/>
        <v>0</v>
      </c>
      <c r="P11" s="131">
        <f t="shared" si="3"/>
        <v>0</v>
      </c>
      <c r="Q11" s="131">
        <f t="shared" si="4"/>
        <v>0</v>
      </c>
      <c r="R11" s="67"/>
      <c r="S11" s="67"/>
      <c r="T11" s="74"/>
      <c r="U11" s="74"/>
      <c r="V11" s="74"/>
      <c r="W11" s="135">
        <f t="shared" si="5"/>
        <v>0</v>
      </c>
      <c r="Y11" s="83"/>
    </row>
    <row r="12" spans="2:25" s="62" customFormat="1">
      <c r="B12" s="66" t="s">
        <v>321</v>
      </c>
      <c r="C12" s="65" t="s">
        <v>325</v>
      </c>
      <c r="D12" s="65" t="s">
        <v>282</v>
      </c>
      <c r="E12" s="77"/>
      <c r="F12" s="75"/>
      <c r="G12" s="75"/>
      <c r="H12" s="74"/>
      <c r="I12" s="74"/>
      <c r="J12" s="74"/>
      <c r="K12" s="74"/>
      <c r="L12" s="131">
        <f t="shared" si="0"/>
        <v>0</v>
      </c>
      <c r="M12" s="67"/>
      <c r="N12" s="131">
        <f t="shared" si="1"/>
        <v>0</v>
      </c>
      <c r="O12" s="131">
        <f t="shared" si="2"/>
        <v>0</v>
      </c>
      <c r="P12" s="131">
        <f t="shared" si="3"/>
        <v>0</v>
      </c>
      <c r="Q12" s="131">
        <f t="shared" si="4"/>
        <v>0</v>
      </c>
      <c r="R12" s="67"/>
      <c r="S12" s="67"/>
      <c r="T12" s="74"/>
      <c r="U12" s="74"/>
      <c r="V12" s="74"/>
      <c r="W12" s="135">
        <f t="shared" si="5"/>
        <v>0</v>
      </c>
      <c r="Y12" s="83"/>
    </row>
    <row r="13" spans="2:25" s="59" customFormat="1">
      <c r="B13" s="66" t="s">
        <v>321</v>
      </c>
      <c r="C13" s="65" t="s">
        <v>326</v>
      </c>
      <c r="D13" s="65" t="s">
        <v>282</v>
      </c>
      <c r="E13" s="77"/>
      <c r="F13" s="75"/>
      <c r="G13" s="75"/>
      <c r="H13" s="74"/>
      <c r="I13" s="74"/>
      <c r="J13" s="74"/>
      <c r="K13" s="74"/>
      <c r="L13" s="131">
        <f t="shared" si="0"/>
        <v>0</v>
      </c>
      <c r="M13" s="108"/>
      <c r="N13" s="131">
        <f t="shared" si="1"/>
        <v>0</v>
      </c>
      <c r="O13" s="131">
        <f t="shared" si="2"/>
        <v>0</v>
      </c>
      <c r="P13" s="131">
        <f t="shared" si="3"/>
        <v>0</v>
      </c>
      <c r="Q13" s="131">
        <f t="shared" si="4"/>
        <v>0</v>
      </c>
      <c r="R13" s="67"/>
      <c r="S13" s="67"/>
      <c r="T13" s="74"/>
      <c r="U13" s="74"/>
      <c r="V13" s="74"/>
      <c r="W13" s="135">
        <f t="shared" si="5"/>
        <v>0</v>
      </c>
      <c r="Y13" s="83"/>
    </row>
    <row r="14" spans="2:25" s="59" customFormat="1">
      <c r="B14" s="66" t="s">
        <v>321</v>
      </c>
      <c r="C14" s="65" t="s">
        <v>327</v>
      </c>
      <c r="D14" s="65" t="s">
        <v>282</v>
      </c>
      <c r="E14" s="77"/>
      <c r="F14" s="75"/>
      <c r="G14" s="75"/>
      <c r="H14" s="74"/>
      <c r="I14" s="74"/>
      <c r="J14" s="74"/>
      <c r="K14" s="74"/>
      <c r="L14" s="131">
        <f t="shared" si="0"/>
        <v>0</v>
      </c>
      <c r="M14" s="108"/>
      <c r="N14" s="131">
        <f t="shared" si="1"/>
        <v>0</v>
      </c>
      <c r="O14" s="131">
        <f t="shared" si="2"/>
        <v>0</v>
      </c>
      <c r="P14" s="131">
        <f t="shared" si="3"/>
        <v>0</v>
      </c>
      <c r="Q14" s="131">
        <f t="shared" si="4"/>
        <v>0</v>
      </c>
      <c r="R14" s="67"/>
      <c r="S14" s="67"/>
      <c r="T14" s="74"/>
      <c r="U14" s="74"/>
      <c r="V14" s="74"/>
      <c r="W14" s="135">
        <f t="shared" si="5"/>
        <v>0</v>
      </c>
      <c r="Y14" s="83"/>
    </row>
    <row r="15" spans="2:25" s="59" customFormat="1">
      <c r="B15" s="66" t="s">
        <v>321</v>
      </c>
      <c r="C15" s="65" t="s">
        <v>328</v>
      </c>
      <c r="D15" s="65" t="s">
        <v>282</v>
      </c>
      <c r="E15" s="111">
        <v>8</v>
      </c>
      <c r="F15" s="75"/>
      <c r="G15" s="75"/>
      <c r="H15" s="74"/>
      <c r="I15" s="109" t="s">
        <v>283</v>
      </c>
      <c r="J15" s="109">
        <v>0</v>
      </c>
      <c r="K15" s="74"/>
      <c r="L15" s="131">
        <f t="shared" si="0"/>
        <v>0</v>
      </c>
      <c r="M15" s="108"/>
      <c r="N15" s="131">
        <f t="shared" si="1"/>
        <v>1.7777777777777778E-2</v>
      </c>
      <c r="O15" s="131">
        <f t="shared" si="2"/>
        <v>0.1</v>
      </c>
      <c r="P15" s="131">
        <f t="shared" si="3"/>
        <v>0</v>
      </c>
      <c r="Q15" s="131">
        <f t="shared" si="4"/>
        <v>0</v>
      </c>
      <c r="R15" s="67"/>
      <c r="S15" s="67"/>
      <c r="T15" s="109">
        <v>500</v>
      </c>
      <c r="U15" s="74"/>
      <c r="V15" s="74"/>
      <c r="W15" s="135">
        <f t="shared" si="5"/>
        <v>1.1363636363636365</v>
      </c>
      <c r="Y15" s="83"/>
    </row>
    <row r="16" spans="2:25" s="59" customFormat="1">
      <c r="B16" s="66" t="s">
        <v>321</v>
      </c>
      <c r="C16" s="65" t="s">
        <v>329</v>
      </c>
      <c r="D16" s="65" t="s">
        <v>282</v>
      </c>
      <c r="E16" s="77"/>
      <c r="F16" s="75"/>
      <c r="G16" s="75"/>
      <c r="H16" s="74"/>
      <c r="I16" s="74"/>
      <c r="J16" s="74"/>
      <c r="K16" s="74"/>
      <c r="L16" s="131">
        <f t="shared" si="0"/>
        <v>0</v>
      </c>
      <c r="M16" s="108"/>
      <c r="N16" s="131">
        <f t="shared" si="1"/>
        <v>0</v>
      </c>
      <c r="O16" s="131">
        <f t="shared" si="2"/>
        <v>0</v>
      </c>
      <c r="P16" s="131">
        <f t="shared" si="3"/>
        <v>0</v>
      </c>
      <c r="Q16" s="131">
        <f t="shared" si="4"/>
        <v>0</v>
      </c>
      <c r="R16" s="67"/>
      <c r="S16" s="67"/>
      <c r="T16" s="74"/>
      <c r="U16" s="74"/>
      <c r="V16" s="74"/>
      <c r="W16" s="135">
        <f t="shared" si="5"/>
        <v>0</v>
      </c>
      <c r="Y16" s="83"/>
    </row>
    <row r="17" spans="2:25" s="59" customFormat="1">
      <c r="B17" s="66" t="s">
        <v>285</v>
      </c>
      <c r="C17" s="65" t="s">
        <v>301</v>
      </c>
      <c r="D17" s="65" t="s">
        <v>282</v>
      </c>
      <c r="E17" s="77"/>
      <c r="F17" s="75"/>
      <c r="G17" s="75"/>
      <c r="H17" s="74"/>
      <c r="I17" s="74"/>
      <c r="J17" s="74"/>
      <c r="K17" s="74"/>
      <c r="L17" s="131">
        <f t="shared" si="0"/>
        <v>0</v>
      </c>
      <c r="M17" s="108"/>
      <c r="N17" s="131">
        <f t="shared" si="1"/>
        <v>0</v>
      </c>
      <c r="O17" s="131">
        <f t="shared" si="2"/>
        <v>0</v>
      </c>
      <c r="P17" s="131">
        <f t="shared" si="3"/>
        <v>0</v>
      </c>
      <c r="Q17" s="131">
        <f t="shared" si="4"/>
        <v>0</v>
      </c>
      <c r="R17" s="67"/>
      <c r="S17" s="67"/>
      <c r="T17" s="74"/>
      <c r="U17" s="74"/>
      <c r="V17" s="74"/>
      <c r="W17" s="135">
        <f t="shared" si="5"/>
        <v>0</v>
      </c>
      <c r="Y17" s="83"/>
    </row>
    <row r="18" spans="2:25" s="59" customFormat="1">
      <c r="B18" s="66" t="s">
        <v>285</v>
      </c>
      <c r="C18" s="65" t="s">
        <v>286</v>
      </c>
      <c r="D18" s="65" t="s">
        <v>287</v>
      </c>
      <c r="E18" s="77"/>
      <c r="F18" s="75"/>
      <c r="G18" s="75"/>
      <c r="H18" s="74"/>
      <c r="I18" s="74"/>
      <c r="J18" s="74"/>
      <c r="K18" s="74"/>
      <c r="L18" s="131">
        <f t="shared" si="0"/>
        <v>0</v>
      </c>
      <c r="M18" s="108"/>
      <c r="N18" s="131" t="str">
        <f t="shared" si="1"/>
        <v/>
      </c>
      <c r="O18" s="131">
        <f t="shared" si="2"/>
        <v>0</v>
      </c>
      <c r="P18" s="131">
        <f t="shared" si="3"/>
        <v>0</v>
      </c>
      <c r="Q18" s="131">
        <f t="shared" si="4"/>
        <v>0</v>
      </c>
      <c r="R18" s="67"/>
      <c r="S18" s="67"/>
      <c r="T18" s="74"/>
      <c r="U18" s="74"/>
      <c r="V18" s="74"/>
      <c r="W18" s="135">
        <f t="shared" si="5"/>
        <v>0</v>
      </c>
      <c r="Y18" s="83"/>
    </row>
    <row r="19" spans="2:25" s="59" customFormat="1">
      <c r="B19" s="66" t="s">
        <v>285</v>
      </c>
      <c r="C19" s="65" t="s">
        <v>289</v>
      </c>
      <c r="D19" s="65" t="s">
        <v>282</v>
      </c>
      <c r="E19" s="77"/>
      <c r="F19" s="75"/>
      <c r="G19" s="75"/>
      <c r="H19" s="74"/>
      <c r="I19" s="74"/>
      <c r="J19" s="74"/>
      <c r="K19" s="74"/>
      <c r="L19" s="131">
        <f t="shared" si="0"/>
        <v>0</v>
      </c>
      <c r="M19" s="108"/>
      <c r="N19" s="131">
        <f t="shared" si="1"/>
        <v>0</v>
      </c>
      <c r="O19" s="131">
        <f t="shared" si="2"/>
        <v>0</v>
      </c>
      <c r="P19" s="131">
        <f t="shared" si="3"/>
        <v>0</v>
      </c>
      <c r="Q19" s="131">
        <f t="shared" si="4"/>
        <v>0</v>
      </c>
      <c r="R19" s="67"/>
      <c r="S19" s="67"/>
      <c r="T19" s="74"/>
      <c r="U19" s="74"/>
      <c r="V19" s="74"/>
      <c r="W19" s="135">
        <f t="shared" si="5"/>
        <v>0</v>
      </c>
      <c r="Y19" s="83"/>
    </row>
    <row r="20" spans="2:25" s="59" customFormat="1">
      <c r="B20" s="66" t="s">
        <v>285</v>
      </c>
      <c r="C20" s="65" t="s">
        <v>330</v>
      </c>
      <c r="D20" s="65" t="s">
        <v>282</v>
      </c>
      <c r="E20" s="77"/>
      <c r="F20" s="75"/>
      <c r="G20" s="75"/>
      <c r="H20" s="74"/>
      <c r="I20" s="74"/>
      <c r="J20" s="74"/>
      <c r="K20" s="74"/>
      <c r="L20" s="131">
        <f t="shared" si="0"/>
        <v>0</v>
      </c>
      <c r="M20" s="108"/>
      <c r="N20" s="131">
        <f t="shared" si="1"/>
        <v>0</v>
      </c>
      <c r="O20" s="131">
        <f t="shared" si="2"/>
        <v>0</v>
      </c>
      <c r="P20" s="131">
        <f t="shared" si="3"/>
        <v>0</v>
      </c>
      <c r="Q20" s="131">
        <f t="shared" si="4"/>
        <v>0</v>
      </c>
      <c r="R20" s="67"/>
      <c r="S20" s="67"/>
      <c r="T20" s="74"/>
      <c r="U20" s="74"/>
      <c r="V20" s="74"/>
      <c r="W20" s="135">
        <f t="shared" si="5"/>
        <v>0</v>
      </c>
      <c r="Y20" s="83"/>
    </row>
    <row r="21" spans="2:25" s="59" customFormat="1">
      <c r="B21" s="66" t="s">
        <v>302</v>
      </c>
      <c r="C21" s="65" t="s">
        <v>331</v>
      </c>
      <c r="D21" s="65" t="s">
        <v>282</v>
      </c>
      <c r="E21" s="111">
        <v>200</v>
      </c>
      <c r="F21" s="82"/>
      <c r="G21" s="82"/>
      <c r="H21" s="109"/>
      <c r="I21" s="109" t="s">
        <v>283</v>
      </c>
      <c r="J21" s="109">
        <v>0</v>
      </c>
      <c r="K21" s="74"/>
      <c r="L21" s="131">
        <f t="shared" si="0"/>
        <v>0</v>
      </c>
      <c r="M21" s="108"/>
      <c r="N21" s="131">
        <f t="shared" si="1"/>
        <v>0.44444444444444442</v>
      </c>
      <c r="O21" s="131">
        <f t="shared" si="2"/>
        <v>2.5</v>
      </c>
      <c r="P21" s="131">
        <f t="shared" si="3"/>
        <v>0</v>
      </c>
      <c r="Q21" s="131">
        <f t="shared" si="4"/>
        <v>0</v>
      </c>
      <c r="R21" s="67"/>
      <c r="S21" s="67"/>
      <c r="T21" s="109">
        <v>2</v>
      </c>
      <c r="U21" s="74"/>
      <c r="V21" s="74"/>
      <c r="W21" s="135">
        <f t="shared" si="5"/>
        <v>0.11363636363636363</v>
      </c>
      <c r="Y21" s="83"/>
    </row>
    <row r="22" spans="2:25" s="59" customFormat="1">
      <c r="B22" s="66" t="s">
        <v>302</v>
      </c>
      <c r="C22" s="65" t="s">
        <v>303</v>
      </c>
      <c r="D22" s="65" t="s">
        <v>282</v>
      </c>
      <c r="E22" s="111">
        <v>400</v>
      </c>
      <c r="F22" s="75"/>
      <c r="G22" s="75"/>
      <c r="H22" s="74"/>
      <c r="I22" s="109" t="s">
        <v>283</v>
      </c>
      <c r="J22" s="109">
        <v>0</v>
      </c>
      <c r="K22" s="74"/>
      <c r="L22" s="131">
        <f t="shared" si="0"/>
        <v>0</v>
      </c>
      <c r="M22" s="108"/>
      <c r="N22" s="131">
        <f t="shared" si="1"/>
        <v>0.88888888888888884</v>
      </c>
      <c r="O22" s="131">
        <f t="shared" si="2"/>
        <v>5</v>
      </c>
      <c r="P22" s="131">
        <f t="shared" si="3"/>
        <v>0</v>
      </c>
      <c r="Q22" s="131">
        <f t="shared" si="4"/>
        <v>0</v>
      </c>
      <c r="R22" s="67"/>
      <c r="S22" s="67"/>
      <c r="T22" s="109">
        <v>0.5</v>
      </c>
      <c r="U22" s="74"/>
      <c r="V22" s="74"/>
      <c r="W22" s="135">
        <f t="shared" si="5"/>
        <v>5.6818181818181816E-2</v>
      </c>
      <c r="Y22" s="83"/>
    </row>
    <row r="23" spans="2:25" s="59" customFormat="1">
      <c r="B23" s="66"/>
      <c r="C23" s="65"/>
      <c r="D23" s="65"/>
      <c r="E23" s="77"/>
      <c r="F23" s="75"/>
      <c r="G23" s="75"/>
      <c r="H23" s="74"/>
      <c r="I23" s="74"/>
      <c r="J23" s="74"/>
      <c r="K23" s="74"/>
      <c r="L23" s="131"/>
      <c r="M23" s="108"/>
      <c r="N23" s="131"/>
      <c r="O23" s="131"/>
      <c r="P23" s="131"/>
      <c r="Q23" s="131"/>
      <c r="R23" s="67"/>
      <c r="S23" s="67"/>
      <c r="T23" s="74"/>
      <c r="U23" s="74"/>
      <c r="V23" s="74"/>
      <c r="W23" s="135">
        <f t="shared" si="5"/>
        <v>0</v>
      </c>
      <c r="Y23" s="83"/>
    </row>
    <row r="24" spans="2:25" s="59" customFormat="1">
      <c r="B24" s="65"/>
      <c r="C24" s="66"/>
      <c r="D24" s="65"/>
      <c r="E24" s="77"/>
      <c r="F24" s="75"/>
      <c r="G24" s="75"/>
      <c r="H24" s="74"/>
      <c r="I24" s="74"/>
      <c r="J24" s="74"/>
      <c r="K24" s="74"/>
      <c r="L24" s="131">
        <f>IF($D24="MW",$E24,$J24*$E24/3.6/1000)</f>
        <v>0</v>
      </c>
      <c r="M24" s="108"/>
      <c r="N24" s="131" t="str">
        <f>IFERROR(IF(D24="kg/hr",E24/$E$8,""),"")</f>
        <v/>
      </c>
      <c r="O24" s="131">
        <f>IFERROR(E24/$E$27,"")</f>
        <v>0</v>
      </c>
      <c r="P24" s="131">
        <f>IFERROR(L24*1000/$E$8,"")</f>
        <v>0</v>
      </c>
      <c r="Q24" s="131">
        <f>IFERROR(L24*1000/$E$27,"")</f>
        <v>0</v>
      </c>
      <c r="R24" s="67"/>
      <c r="S24" s="67"/>
      <c r="T24" s="74"/>
      <c r="U24" s="74"/>
      <c r="V24" s="74"/>
      <c r="W24" s="135">
        <f t="shared" si="5"/>
        <v>0</v>
      </c>
      <c r="Y24" s="83"/>
    </row>
    <row r="25" spans="2:25" s="59" customFormat="1">
      <c r="C25" s="68"/>
      <c r="D25" s="68"/>
      <c r="E25" s="78"/>
      <c r="F25" s="84"/>
      <c r="G25" s="85"/>
      <c r="H25" s="80"/>
      <c r="I25" s="80"/>
      <c r="J25" s="80"/>
      <c r="K25" s="80"/>
      <c r="L25" s="80"/>
      <c r="M25" s="108"/>
      <c r="N25" s="85"/>
      <c r="O25" s="85"/>
      <c r="P25" s="85"/>
      <c r="Q25" s="85"/>
      <c r="R25" s="67"/>
      <c r="S25" s="67"/>
      <c r="T25" s="80"/>
      <c r="U25" s="80"/>
      <c r="V25" s="80"/>
      <c r="W25" s="122"/>
      <c r="Y25" s="85"/>
    </row>
    <row r="26" spans="2:25" s="59" customFormat="1" ht="15.75" thickBot="1">
      <c r="B26" s="64" t="s">
        <v>290</v>
      </c>
      <c r="C26" s="71"/>
      <c r="D26" s="71"/>
      <c r="E26" s="79"/>
      <c r="F26" s="81"/>
      <c r="G26" s="86"/>
      <c r="H26" s="81"/>
      <c r="I26" s="81"/>
      <c r="J26" s="81"/>
      <c r="K26" s="81"/>
      <c r="L26" s="81"/>
      <c r="M26" s="108"/>
      <c r="N26" s="86"/>
      <c r="O26" s="86"/>
      <c r="P26" s="86"/>
      <c r="Q26" s="86"/>
      <c r="R26" s="72"/>
      <c r="S26" s="67"/>
      <c r="T26" s="81"/>
      <c r="U26" s="81"/>
      <c r="V26" s="81"/>
      <c r="W26" s="123"/>
      <c r="Y26" s="86"/>
    </row>
    <row r="27" spans="2:25" s="67" customFormat="1">
      <c r="B27" s="66" t="s">
        <v>291</v>
      </c>
      <c r="C27" s="66" t="s">
        <v>332</v>
      </c>
      <c r="D27" s="65" t="s">
        <v>282</v>
      </c>
      <c r="E27" s="111">
        <v>80</v>
      </c>
      <c r="F27" s="75"/>
      <c r="G27" s="75"/>
      <c r="H27" s="75"/>
      <c r="I27" s="75" t="s">
        <v>292</v>
      </c>
      <c r="J27" s="82">
        <v>44</v>
      </c>
      <c r="K27" s="75"/>
      <c r="L27" s="131">
        <f t="shared" ref="L27:L42" si="6">IF($D27="MW",$E27,$J27*$E27/3.6/1000)</f>
        <v>0.97777777777777775</v>
      </c>
      <c r="N27" s="132">
        <f>IFERROR(IF(D27="kg/hr",E27/$E$8,""),"")</f>
        <v>0.17777777777777778</v>
      </c>
      <c r="O27" s="132">
        <f>IFERROR(E27/$E$27,"")</f>
        <v>1</v>
      </c>
      <c r="P27" s="131">
        <f t="shared" ref="P27:P43" si="7">IFERROR(L27*1000/$E$8*3.6,"")</f>
        <v>7.822222222222222</v>
      </c>
      <c r="Q27" s="131">
        <f t="shared" ref="Q27:Q43" si="8">IFERROR(L27*1000/$E$27*3.6,"")</f>
        <v>44</v>
      </c>
      <c r="R27" s="133">
        <f>IFERROR(L27/L8,"")</f>
        <v>0.46013071895424834</v>
      </c>
      <c r="S27" s="134">
        <f>IFERROR(L27/(SUM($L$27:$L$29)),"")</f>
        <v>0.87562189054726358</v>
      </c>
      <c r="T27" s="81"/>
      <c r="U27" s="81"/>
      <c r="V27" s="81"/>
      <c r="W27" s="123"/>
      <c r="Y27" s="75"/>
    </row>
    <row r="28" spans="2:25" s="62" customFormat="1">
      <c r="B28" s="66" t="s">
        <v>305</v>
      </c>
      <c r="C28" s="66" t="s">
        <v>306</v>
      </c>
      <c r="D28" s="65" t="s">
        <v>282</v>
      </c>
      <c r="E28" s="111">
        <v>10</v>
      </c>
      <c r="F28" s="75"/>
      <c r="G28" s="75"/>
      <c r="H28" s="74"/>
      <c r="I28" s="109" t="s">
        <v>283</v>
      </c>
      <c r="J28" s="109">
        <v>50</v>
      </c>
      <c r="K28" s="74"/>
      <c r="L28" s="131">
        <f t="shared" si="6"/>
        <v>0.1388888888888889</v>
      </c>
      <c r="M28" s="67"/>
      <c r="N28" s="132">
        <f t="shared" ref="N28:N43" si="9">IFERROR(IF(D28="kg/hr",E28/$E$8,""),"")</f>
        <v>2.2222222222222223E-2</v>
      </c>
      <c r="O28" s="132">
        <f t="shared" ref="O28:O43" si="10">IFERROR(E28/$E$27,"")</f>
        <v>0.125</v>
      </c>
      <c r="P28" s="131">
        <f t="shared" si="7"/>
        <v>1.1111111111111112</v>
      </c>
      <c r="Q28" s="131">
        <f t="shared" si="8"/>
        <v>6.25</v>
      </c>
      <c r="R28" s="67"/>
      <c r="S28" s="134">
        <f>IFERROR(L28/(SUM($L$27:$L$29)),"")</f>
        <v>0.12437810945273632</v>
      </c>
      <c r="T28" s="81"/>
      <c r="U28" s="81"/>
      <c r="V28" s="81"/>
      <c r="W28" s="123"/>
      <c r="Y28" s="75"/>
    </row>
    <row r="29" spans="2:25" s="62" customFormat="1">
      <c r="B29" s="66" t="s">
        <v>305</v>
      </c>
      <c r="C29" s="66" t="s">
        <v>307</v>
      </c>
      <c r="D29" s="65" t="s">
        <v>282</v>
      </c>
      <c r="E29" s="77"/>
      <c r="F29" s="75"/>
      <c r="G29" s="75"/>
      <c r="H29" s="74"/>
      <c r="I29" s="74"/>
      <c r="J29" s="74"/>
      <c r="K29" s="74"/>
      <c r="L29" s="131">
        <f t="shared" si="6"/>
        <v>0</v>
      </c>
      <c r="M29" s="67"/>
      <c r="N29" s="132">
        <f t="shared" si="9"/>
        <v>0</v>
      </c>
      <c r="O29" s="132">
        <f t="shared" si="10"/>
        <v>0</v>
      </c>
      <c r="P29" s="131">
        <f t="shared" si="7"/>
        <v>0</v>
      </c>
      <c r="Q29" s="131">
        <f t="shared" si="8"/>
        <v>0</v>
      </c>
      <c r="R29" s="67"/>
      <c r="S29" s="134">
        <f>IFERROR(L29/(SUM($L$27:$L$29)),"")</f>
        <v>0</v>
      </c>
      <c r="T29" s="81"/>
      <c r="U29" s="81"/>
      <c r="V29" s="81"/>
      <c r="W29" s="123"/>
      <c r="Y29" s="75"/>
    </row>
    <row r="30" spans="2:25" s="62" customFormat="1">
      <c r="B30" s="66" t="s">
        <v>308</v>
      </c>
      <c r="C30" s="65" t="s">
        <v>309</v>
      </c>
      <c r="D30" s="65" t="s">
        <v>282</v>
      </c>
      <c r="E30" s="77"/>
      <c r="F30" s="75"/>
      <c r="G30" s="75"/>
      <c r="H30" s="74"/>
      <c r="I30" s="74"/>
      <c r="J30" s="74"/>
      <c r="K30" s="74"/>
      <c r="L30" s="131">
        <f t="shared" si="6"/>
        <v>0</v>
      </c>
      <c r="M30" s="67"/>
      <c r="N30" s="132">
        <f t="shared" si="9"/>
        <v>0</v>
      </c>
      <c r="O30" s="132">
        <f t="shared" si="10"/>
        <v>0</v>
      </c>
      <c r="P30" s="131">
        <f t="shared" si="7"/>
        <v>0</v>
      </c>
      <c r="Q30" s="131">
        <f t="shared" si="8"/>
        <v>0</v>
      </c>
      <c r="R30" s="67"/>
      <c r="S30" s="67"/>
      <c r="T30" s="74"/>
      <c r="U30" s="74"/>
      <c r="V30" s="74"/>
      <c r="W30" s="135">
        <f t="shared" ref="W30:W43" si="11">IFERROR(IF(D30="kg/hr", $T30*$E30/$E$27/$J$27, $U30*($E30*1000*3.6)/$E$27/$J$27), "fields to the left still to be filled")</f>
        <v>0</v>
      </c>
      <c r="Y30" s="75"/>
    </row>
    <row r="31" spans="2:25" s="62" customFormat="1">
      <c r="B31" s="66" t="s">
        <v>308</v>
      </c>
      <c r="C31" s="65" t="s">
        <v>310</v>
      </c>
      <c r="D31" s="65" t="s">
        <v>282</v>
      </c>
      <c r="E31" s="77"/>
      <c r="F31" s="75"/>
      <c r="G31" s="75"/>
      <c r="H31" s="74"/>
      <c r="I31" s="74"/>
      <c r="J31" s="74"/>
      <c r="K31" s="74"/>
      <c r="L31" s="131">
        <f t="shared" si="6"/>
        <v>0</v>
      </c>
      <c r="M31" s="67"/>
      <c r="N31" s="132">
        <f t="shared" si="9"/>
        <v>0</v>
      </c>
      <c r="O31" s="132">
        <f t="shared" si="10"/>
        <v>0</v>
      </c>
      <c r="P31" s="131">
        <f t="shared" si="7"/>
        <v>0</v>
      </c>
      <c r="Q31" s="131">
        <f t="shared" si="8"/>
        <v>0</v>
      </c>
      <c r="R31" s="67"/>
      <c r="S31" s="67"/>
      <c r="T31" s="74"/>
      <c r="U31" s="74"/>
      <c r="V31" s="74"/>
      <c r="W31" s="135">
        <f t="shared" si="11"/>
        <v>0</v>
      </c>
      <c r="Y31" s="75"/>
    </row>
    <row r="32" spans="2:25" s="62" customFormat="1">
      <c r="B32" s="66" t="s">
        <v>293</v>
      </c>
      <c r="C32" s="65" t="s">
        <v>294</v>
      </c>
      <c r="D32" s="65" t="s">
        <v>282</v>
      </c>
      <c r="E32" s="77"/>
      <c r="F32" s="75"/>
      <c r="G32" s="75"/>
      <c r="H32" s="74"/>
      <c r="I32" s="74"/>
      <c r="J32" s="74"/>
      <c r="K32" s="74"/>
      <c r="L32" s="131">
        <f t="shared" si="6"/>
        <v>0</v>
      </c>
      <c r="M32" s="67"/>
      <c r="N32" s="132">
        <f t="shared" si="9"/>
        <v>0</v>
      </c>
      <c r="O32" s="132">
        <f t="shared" si="10"/>
        <v>0</v>
      </c>
      <c r="P32" s="131">
        <f t="shared" si="7"/>
        <v>0</v>
      </c>
      <c r="Q32" s="131">
        <f t="shared" si="8"/>
        <v>0</v>
      </c>
      <c r="R32" s="67"/>
      <c r="S32" s="67"/>
      <c r="T32" s="74"/>
      <c r="U32" s="74"/>
      <c r="V32" s="74"/>
      <c r="W32" s="135">
        <f t="shared" si="11"/>
        <v>0</v>
      </c>
      <c r="Y32" s="75"/>
    </row>
    <row r="33" spans="2:26" s="62" customFormat="1">
      <c r="B33" s="66" t="s">
        <v>293</v>
      </c>
      <c r="C33" s="65" t="s">
        <v>311</v>
      </c>
      <c r="D33" s="65" t="s">
        <v>282</v>
      </c>
      <c r="E33" s="77"/>
      <c r="F33" s="75"/>
      <c r="G33" s="75"/>
      <c r="H33" s="74"/>
      <c r="I33" s="74"/>
      <c r="J33" s="74"/>
      <c r="K33" s="74"/>
      <c r="L33" s="131">
        <f t="shared" si="6"/>
        <v>0</v>
      </c>
      <c r="M33" s="67"/>
      <c r="N33" s="132">
        <f t="shared" si="9"/>
        <v>0</v>
      </c>
      <c r="O33" s="132">
        <f t="shared" si="10"/>
        <v>0</v>
      </c>
      <c r="P33" s="131">
        <f t="shared" si="7"/>
        <v>0</v>
      </c>
      <c r="Q33" s="131">
        <f t="shared" si="8"/>
        <v>0</v>
      </c>
      <c r="R33" s="67"/>
      <c r="S33" s="67"/>
      <c r="T33" s="74"/>
      <c r="U33" s="74"/>
      <c r="V33" s="74"/>
      <c r="W33" s="135">
        <f t="shared" si="11"/>
        <v>0</v>
      </c>
      <c r="Y33" s="75"/>
    </row>
    <row r="34" spans="2:26" s="62" customFormat="1">
      <c r="B34" s="66" t="s">
        <v>293</v>
      </c>
      <c r="C34" s="65" t="s">
        <v>312</v>
      </c>
      <c r="D34" s="65" t="s">
        <v>282</v>
      </c>
      <c r="E34" s="77"/>
      <c r="F34" s="75"/>
      <c r="G34" s="75"/>
      <c r="H34" s="74"/>
      <c r="I34" s="74"/>
      <c r="J34" s="74"/>
      <c r="K34" s="74"/>
      <c r="L34" s="131">
        <f t="shared" si="6"/>
        <v>0</v>
      </c>
      <c r="M34" s="67"/>
      <c r="N34" s="132">
        <f t="shared" si="9"/>
        <v>0</v>
      </c>
      <c r="O34" s="132">
        <f t="shared" si="10"/>
        <v>0</v>
      </c>
      <c r="P34" s="131">
        <f t="shared" si="7"/>
        <v>0</v>
      </c>
      <c r="Q34" s="131">
        <f t="shared" si="8"/>
        <v>0</v>
      </c>
      <c r="R34" s="67"/>
      <c r="S34" s="67"/>
      <c r="T34" s="74"/>
      <c r="U34" s="74"/>
      <c r="V34" s="74"/>
      <c r="W34" s="135">
        <f t="shared" si="11"/>
        <v>0</v>
      </c>
      <c r="Y34" s="75"/>
    </row>
    <row r="35" spans="2:26" s="62" customFormat="1">
      <c r="B35" s="66" t="s">
        <v>293</v>
      </c>
      <c r="C35" s="65" t="s">
        <v>313</v>
      </c>
      <c r="D35" s="65" t="s">
        <v>282</v>
      </c>
      <c r="E35" s="111">
        <v>50</v>
      </c>
      <c r="F35" s="75"/>
      <c r="G35" s="75"/>
      <c r="H35" s="74"/>
      <c r="I35" s="109" t="s">
        <v>283</v>
      </c>
      <c r="J35" s="109">
        <v>0</v>
      </c>
      <c r="K35" s="74"/>
      <c r="L35" s="131">
        <f t="shared" si="6"/>
        <v>0</v>
      </c>
      <c r="M35" s="67"/>
      <c r="N35" s="132">
        <f t="shared" si="9"/>
        <v>0.1111111111111111</v>
      </c>
      <c r="O35" s="132">
        <f t="shared" si="10"/>
        <v>0.625</v>
      </c>
      <c r="P35" s="131">
        <f t="shared" si="7"/>
        <v>0</v>
      </c>
      <c r="Q35" s="131">
        <f t="shared" si="8"/>
        <v>0</v>
      </c>
      <c r="R35" s="67"/>
      <c r="S35" s="67"/>
      <c r="T35" s="109">
        <v>30</v>
      </c>
      <c r="U35" s="74"/>
      <c r="V35" s="74"/>
      <c r="W35" s="135">
        <f t="shared" si="11"/>
        <v>0.42613636363636365</v>
      </c>
      <c r="Y35" s="75"/>
    </row>
    <row r="36" spans="2:26" s="62" customFormat="1">
      <c r="B36" s="66" t="s">
        <v>293</v>
      </c>
      <c r="C36" s="65" t="s">
        <v>314</v>
      </c>
      <c r="D36" s="65" t="s">
        <v>282</v>
      </c>
      <c r="E36" s="111">
        <v>1</v>
      </c>
      <c r="F36" s="82" t="s">
        <v>333</v>
      </c>
      <c r="G36" s="75"/>
      <c r="H36" s="74"/>
      <c r="I36" s="109" t="s">
        <v>283</v>
      </c>
      <c r="J36" s="109">
        <v>50</v>
      </c>
      <c r="K36" s="74"/>
      <c r="L36" s="131">
        <f t="shared" si="6"/>
        <v>1.388888888888889E-2</v>
      </c>
      <c r="M36" s="67"/>
      <c r="N36" s="132">
        <f t="shared" si="9"/>
        <v>2.2222222222222222E-3</v>
      </c>
      <c r="O36" s="132">
        <f t="shared" si="10"/>
        <v>1.2500000000000001E-2</v>
      </c>
      <c r="P36" s="131">
        <f t="shared" si="7"/>
        <v>0.11111111111111112</v>
      </c>
      <c r="Q36" s="131">
        <f t="shared" si="8"/>
        <v>0.625</v>
      </c>
      <c r="R36" s="67"/>
      <c r="S36" s="67"/>
      <c r="T36" s="109">
        <v>25000</v>
      </c>
      <c r="U36" s="74"/>
      <c r="V36" s="74"/>
      <c r="W36" s="135">
        <f t="shared" si="11"/>
        <v>7.1022727272727275</v>
      </c>
      <c r="Y36" s="75"/>
    </row>
    <row r="37" spans="2:26" s="62" customFormat="1">
      <c r="B37" s="66" t="s">
        <v>293</v>
      </c>
      <c r="C37" s="65" t="s">
        <v>315</v>
      </c>
      <c r="D37" s="65" t="s">
        <v>282</v>
      </c>
      <c r="E37" s="77"/>
      <c r="F37" s="75"/>
      <c r="G37" s="75"/>
      <c r="H37" s="74"/>
      <c r="I37" s="74"/>
      <c r="J37" s="74"/>
      <c r="K37" s="74"/>
      <c r="L37" s="131">
        <f t="shared" si="6"/>
        <v>0</v>
      </c>
      <c r="M37" s="67"/>
      <c r="N37" s="132">
        <f t="shared" si="9"/>
        <v>0</v>
      </c>
      <c r="O37" s="132">
        <f t="shared" si="10"/>
        <v>0</v>
      </c>
      <c r="P37" s="131">
        <f t="shared" si="7"/>
        <v>0</v>
      </c>
      <c r="Q37" s="131">
        <f t="shared" si="8"/>
        <v>0</v>
      </c>
      <c r="R37" s="67"/>
      <c r="S37" s="67"/>
      <c r="T37" s="74"/>
      <c r="U37" s="74"/>
      <c r="V37" s="74"/>
      <c r="W37" s="135">
        <f t="shared" si="11"/>
        <v>0</v>
      </c>
      <c r="Y37" s="75"/>
    </row>
    <row r="38" spans="2:26" s="62" customFormat="1">
      <c r="B38" s="66" t="s">
        <v>293</v>
      </c>
      <c r="C38" s="65" t="s">
        <v>303</v>
      </c>
      <c r="D38" s="65" t="s">
        <v>282</v>
      </c>
      <c r="E38" s="77"/>
      <c r="F38" s="75"/>
      <c r="G38" s="75"/>
      <c r="H38" s="74"/>
      <c r="I38" s="74"/>
      <c r="J38" s="74"/>
      <c r="K38" s="74"/>
      <c r="L38" s="131">
        <f t="shared" si="6"/>
        <v>0</v>
      </c>
      <c r="M38" s="67"/>
      <c r="N38" s="132">
        <f t="shared" si="9"/>
        <v>0</v>
      </c>
      <c r="O38" s="132">
        <f t="shared" si="10"/>
        <v>0</v>
      </c>
      <c r="P38" s="131">
        <f t="shared" si="7"/>
        <v>0</v>
      </c>
      <c r="Q38" s="131">
        <f t="shared" si="8"/>
        <v>0</v>
      </c>
      <c r="R38" s="67"/>
      <c r="S38" s="67"/>
      <c r="T38" s="74"/>
      <c r="U38" s="74"/>
      <c r="V38" s="74"/>
      <c r="W38" s="135">
        <f t="shared" si="11"/>
        <v>0</v>
      </c>
      <c r="Y38" s="75"/>
    </row>
    <row r="39" spans="2:26" s="62" customFormat="1">
      <c r="B39" s="66" t="s">
        <v>293</v>
      </c>
      <c r="C39" s="65" t="s">
        <v>316</v>
      </c>
      <c r="D39" s="65" t="s">
        <v>282</v>
      </c>
      <c r="E39" s="77"/>
      <c r="F39" s="75"/>
      <c r="G39" s="75"/>
      <c r="H39" s="74"/>
      <c r="I39" s="74"/>
      <c r="J39" s="74"/>
      <c r="K39" s="74"/>
      <c r="L39" s="131">
        <f t="shared" si="6"/>
        <v>0</v>
      </c>
      <c r="M39" s="67"/>
      <c r="N39" s="132">
        <f t="shared" si="9"/>
        <v>0</v>
      </c>
      <c r="O39" s="132">
        <f t="shared" si="10"/>
        <v>0</v>
      </c>
      <c r="P39" s="131">
        <f t="shared" si="7"/>
        <v>0</v>
      </c>
      <c r="Q39" s="131">
        <f t="shared" si="8"/>
        <v>0</v>
      </c>
      <c r="R39" s="67"/>
      <c r="S39" s="67"/>
      <c r="T39" s="74"/>
      <c r="U39" s="74"/>
      <c r="V39" s="74"/>
      <c r="W39" s="135">
        <f t="shared" si="11"/>
        <v>0</v>
      </c>
      <c r="Y39" s="75"/>
    </row>
    <row r="40" spans="2:26">
      <c r="B40" s="66" t="s">
        <v>317</v>
      </c>
      <c r="C40" s="66" t="s">
        <v>318</v>
      </c>
      <c r="D40" s="65" t="s">
        <v>282</v>
      </c>
      <c r="E40" s="77"/>
      <c r="F40" s="75"/>
      <c r="G40" s="75"/>
      <c r="H40" s="74"/>
      <c r="I40" s="74"/>
      <c r="J40" s="74">
        <v>0</v>
      </c>
      <c r="K40" s="74"/>
      <c r="L40" s="131">
        <f t="shared" si="6"/>
        <v>0</v>
      </c>
      <c r="M40" s="67"/>
      <c r="N40" s="132">
        <f t="shared" si="9"/>
        <v>0</v>
      </c>
      <c r="O40" s="132">
        <f t="shared" si="10"/>
        <v>0</v>
      </c>
      <c r="P40" s="131">
        <f t="shared" si="7"/>
        <v>0</v>
      </c>
      <c r="Q40" s="131">
        <f t="shared" si="8"/>
        <v>0</v>
      </c>
      <c r="R40" s="67"/>
      <c r="S40" s="67"/>
      <c r="T40" s="74"/>
      <c r="U40" s="74"/>
      <c r="V40" s="74"/>
      <c r="W40" s="135">
        <f t="shared" si="11"/>
        <v>0</v>
      </c>
      <c r="Y40" s="75"/>
      <c r="Z40" s="59"/>
    </row>
    <row r="41" spans="2:26">
      <c r="B41" s="66" t="s">
        <v>317</v>
      </c>
      <c r="C41" s="66" t="s">
        <v>319</v>
      </c>
      <c r="D41" s="65" t="s">
        <v>282</v>
      </c>
      <c r="E41" s="111">
        <v>50</v>
      </c>
      <c r="F41" s="75"/>
      <c r="G41" s="75"/>
      <c r="H41" s="74"/>
      <c r="I41" s="109" t="s">
        <v>283</v>
      </c>
      <c r="J41" s="109">
        <v>0</v>
      </c>
      <c r="K41" s="74"/>
      <c r="L41" s="131">
        <f t="shared" si="6"/>
        <v>0</v>
      </c>
      <c r="M41" s="67"/>
      <c r="N41" s="132">
        <f t="shared" si="9"/>
        <v>0.1111111111111111</v>
      </c>
      <c r="O41" s="132">
        <f t="shared" si="10"/>
        <v>0.625</v>
      </c>
      <c r="P41" s="131">
        <f t="shared" si="7"/>
        <v>0</v>
      </c>
      <c r="Q41" s="131">
        <f t="shared" si="8"/>
        <v>0</v>
      </c>
      <c r="R41" s="67"/>
      <c r="S41" s="67"/>
      <c r="T41" s="109">
        <v>-1000</v>
      </c>
      <c r="U41" s="74"/>
      <c r="V41" s="74"/>
      <c r="W41" s="135">
        <f t="shared" si="11"/>
        <v>-14.204545454545455</v>
      </c>
      <c r="Y41" s="75"/>
      <c r="Z41" s="59"/>
    </row>
    <row r="42" spans="2:26" s="62" customFormat="1">
      <c r="B42" s="66" t="s">
        <v>317</v>
      </c>
      <c r="C42" s="66" t="s">
        <v>320</v>
      </c>
      <c r="D42" s="65" t="s">
        <v>287</v>
      </c>
      <c r="E42" s="113">
        <v>0.1</v>
      </c>
      <c r="F42" s="75"/>
      <c r="G42" s="75"/>
      <c r="H42" s="74"/>
      <c r="I42" s="109" t="s">
        <v>283</v>
      </c>
      <c r="J42" s="109">
        <v>0</v>
      </c>
      <c r="K42" s="74"/>
      <c r="L42" s="131">
        <f t="shared" si="6"/>
        <v>0.1</v>
      </c>
      <c r="M42" s="67"/>
      <c r="N42" s="132" t="str">
        <f t="shared" si="9"/>
        <v/>
      </c>
      <c r="O42" s="132">
        <f t="shared" si="10"/>
        <v>1.25E-3</v>
      </c>
      <c r="P42" s="131">
        <f t="shared" si="7"/>
        <v>0.79999999999999993</v>
      </c>
      <c r="Q42" s="131">
        <f t="shared" si="8"/>
        <v>4.5</v>
      </c>
      <c r="R42" s="67"/>
      <c r="S42" s="67"/>
      <c r="T42" s="74"/>
      <c r="U42" s="109">
        <v>-40</v>
      </c>
      <c r="V42" s="74"/>
      <c r="W42" s="135">
        <f t="shared" si="11"/>
        <v>-4.0909090909090908</v>
      </c>
      <c r="Y42" s="75"/>
    </row>
    <row r="43" spans="2:26" s="62" customFormat="1">
      <c r="B43" s="66"/>
      <c r="C43" s="66"/>
      <c r="D43" s="65"/>
      <c r="E43" s="77"/>
      <c r="F43" s="75"/>
      <c r="G43" s="75"/>
      <c r="H43" s="74"/>
      <c r="I43" s="74"/>
      <c r="J43" s="74"/>
      <c r="K43" s="74"/>
      <c r="L43" s="131"/>
      <c r="M43" s="67"/>
      <c r="N43" s="132" t="str">
        <f t="shared" si="9"/>
        <v/>
      </c>
      <c r="O43" s="132">
        <f t="shared" si="10"/>
        <v>0</v>
      </c>
      <c r="P43" s="131">
        <f t="shared" si="7"/>
        <v>0</v>
      </c>
      <c r="Q43" s="131">
        <f t="shared" si="8"/>
        <v>0</v>
      </c>
      <c r="R43" s="67"/>
      <c r="S43" s="67"/>
      <c r="T43" s="74"/>
      <c r="U43" s="74"/>
      <c r="V43" s="74"/>
      <c r="W43" s="135">
        <f t="shared" si="11"/>
        <v>0</v>
      </c>
      <c r="Y43" s="75"/>
    </row>
    <row r="44" spans="2:26">
      <c r="C44" s="68"/>
      <c r="D44" s="68"/>
      <c r="E44" s="69"/>
      <c r="F44" s="68"/>
      <c r="G44" s="67"/>
      <c r="H44" s="70"/>
      <c r="I44" s="70"/>
      <c r="J44" s="70"/>
      <c r="K44" s="70"/>
      <c r="L44" s="70"/>
      <c r="M44" s="59"/>
      <c r="N44" s="67"/>
      <c r="O44" s="67"/>
      <c r="P44" s="67"/>
      <c r="Q44" s="67"/>
      <c r="T44" s="70"/>
      <c r="U44" s="70"/>
      <c r="V44" s="70"/>
      <c r="W44" s="120"/>
      <c r="Y44" s="67"/>
      <c r="Z44" s="59"/>
    </row>
    <row r="45" spans="2:26">
      <c r="M45" s="59"/>
      <c r="Z45" s="59"/>
    </row>
    <row r="46" spans="2:26">
      <c r="M46" s="59"/>
      <c r="Z46" s="59"/>
    </row>
  </sheetData>
  <sheetProtection formatColumns="0" formatRows="0" insertRows="0" deleteRows="0"/>
  <pageMargins left="0.70000000000000007" right="0.70000000000000007" top="0.75" bottom="0.75" header="0.30000000000000004" footer="0.30000000000000004"/>
  <pageSetup paperSize="9" orientation="portrait" r:id="rId1"/>
  <ignoredErrors>
    <ignoredError sqref="L9:O14 L24:O26 L8:O8 R8:S8 R9:V14 L28:M42 L27:M27 R27 R31:V34 R24:V26 P24:Q26 P5:Q23 R28:R29 L16:O22 M15:O15 R16:V20 R15:S15 U15:V15 R42:T42 V42 R30:V30 R37:V40 R35:S35 U35:V35 R36:S36 U36:V36 R41:S41 U41:V41 R22:S22 R21:S21 U21:V21 U22:V22" unlockedFormula="1"/>
  </ignoredError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59999389629810485"/>
  </sheetPr>
  <dimension ref="B2:Z46"/>
  <sheetViews>
    <sheetView showGridLines="0" topLeftCell="A5" zoomScale="85" zoomScaleNormal="85" workbookViewId="0">
      <pane xSplit="3" ySplit="1" topLeftCell="D24" activePane="bottomRight" state="frozen"/>
      <selection pane="topRight" activeCell="B5" sqref="B5:C5"/>
      <selection pane="bottomLeft" activeCell="B5" sqref="B5:C5"/>
      <selection pane="bottomRight" activeCell="E36" sqref="E36"/>
    </sheetView>
  </sheetViews>
  <sheetFormatPr defaultColWidth="7.140625" defaultRowHeight="15"/>
  <cols>
    <col min="1" max="1" width="5.140625" style="59" customWidth="1"/>
    <col min="2" max="2" width="25" style="59" bestFit="1" customWidth="1"/>
    <col min="3" max="3" width="39" style="59" customWidth="1"/>
    <col min="4" max="4" width="10.28515625" style="59" bestFit="1" customWidth="1"/>
    <col min="5" max="5" width="16.42578125" style="61" customWidth="1"/>
    <col min="6" max="7" width="17" style="59" customWidth="1"/>
    <col min="8" max="8" width="12.85546875" style="60" customWidth="1"/>
    <col min="9" max="9" width="17.42578125" style="60" customWidth="1"/>
    <col min="10" max="11" width="14.140625" style="60" customWidth="1"/>
    <col min="12" max="12" width="14" style="60" customWidth="1"/>
    <col min="13" max="13" width="7.140625" style="1"/>
    <col min="14" max="15" width="17" style="59" customWidth="1"/>
    <col min="16" max="17" width="13.42578125" style="59" customWidth="1"/>
    <col min="18" max="18" width="18.7109375" style="59" customWidth="1"/>
    <col min="19" max="19" width="17.5703125" style="59" customWidth="1"/>
    <col min="20" max="21" width="20.85546875" style="60" customWidth="1"/>
    <col min="22" max="22" width="16.140625" style="60" customWidth="1"/>
    <col min="23" max="23" width="20.28515625" style="119" customWidth="1"/>
    <col min="24" max="24" width="7.140625" style="59" customWidth="1"/>
    <col min="25" max="25" width="15.85546875" style="59" customWidth="1"/>
    <col min="26" max="26" width="7.140625" style="1"/>
    <col min="27" max="16384" width="7.140625" style="59"/>
  </cols>
  <sheetData>
    <row r="2" spans="2:25" ht="15.75" thickBot="1">
      <c r="B2" s="4"/>
      <c r="C2" s="4"/>
      <c r="D2" s="4"/>
      <c r="E2" s="2"/>
      <c r="F2" s="4"/>
      <c r="G2" s="4"/>
      <c r="H2" s="2"/>
      <c r="I2" s="2"/>
      <c r="J2" s="2"/>
      <c r="K2" s="2"/>
      <c r="L2" s="2"/>
      <c r="N2" s="4"/>
      <c r="O2" s="4"/>
      <c r="P2" s="4"/>
      <c r="Q2" s="4"/>
      <c r="R2" s="4"/>
      <c r="S2" s="4"/>
      <c r="T2" s="2"/>
      <c r="U2" s="2"/>
      <c r="V2" s="2"/>
      <c r="W2" s="116"/>
      <c r="Y2" s="4"/>
    </row>
    <row r="3" spans="2:25" ht="15.75" thickTop="1">
      <c r="B3" s="73" t="s">
        <v>252</v>
      </c>
      <c r="W3" s="117" t="s">
        <v>253</v>
      </c>
    </row>
    <row r="4" spans="2:25">
      <c r="B4" s="66" t="s">
        <v>254</v>
      </c>
      <c r="C4" s="66" t="s">
        <v>255</v>
      </c>
      <c r="D4" s="66" t="s">
        <v>256</v>
      </c>
      <c r="E4" s="66"/>
      <c r="W4" s="115">
        <f>SUM(W7:W48)</f>
        <v>0.85227272727272729</v>
      </c>
    </row>
    <row r="5" spans="2:25" ht="60" customHeight="1" thickBot="1">
      <c r="B5" s="58" t="s">
        <v>295</v>
      </c>
      <c r="C5" s="58" t="s">
        <v>296</v>
      </c>
      <c r="D5" s="58" t="s">
        <v>259</v>
      </c>
      <c r="E5" s="63" t="s">
        <v>260</v>
      </c>
      <c r="F5" s="100" t="s">
        <v>261</v>
      </c>
      <c r="G5" s="100" t="s">
        <v>262</v>
      </c>
      <c r="H5" s="100" t="s">
        <v>263</v>
      </c>
      <c r="I5" s="100" t="s">
        <v>264</v>
      </c>
      <c r="J5" s="100" t="s">
        <v>265</v>
      </c>
      <c r="K5" s="100" t="s">
        <v>266</v>
      </c>
      <c r="L5" s="100" t="s">
        <v>267</v>
      </c>
      <c r="M5" s="101"/>
      <c r="N5" s="102" t="s">
        <v>268</v>
      </c>
      <c r="O5" s="102" t="s">
        <v>269</v>
      </c>
      <c r="P5" s="102" t="s">
        <v>270</v>
      </c>
      <c r="Q5" s="102" t="s">
        <v>271</v>
      </c>
      <c r="R5" s="102" t="s">
        <v>272</v>
      </c>
      <c r="S5" s="102" t="s">
        <v>273</v>
      </c>
      <c r="T5" s="100" t="s">
        <v>274</v>
      </c>
      <c r="U5" s="100" t="s">
        <v>275</v>
      </c>
      <c r="V5" s="100" t="s">
        <v>276</v>
      </c>
      <c r="W5" s="118" t="s">
        <v>277</v>
      </c>
      <c r="X5" s="103"/>
      <c r="Y5" s="100" t="s">
        <v>278</v>
      </c>
    </row>
    <row r="6" spans="2:25" ht="15.75" thickTop="1"/>
    <row r="7" spans="2:25" s="59" customFormat="1" ht="15.75" thickBot="1">
      <c r="B7" s="64" t="s">
        <v>279</v>
      </c>
      <c r="C7" s="68"/>
      <c r="D7" s="68"/>
      <c r="E7" s="69"/>
      <c r="F7" s="68"/>
      <c r="G7" s="67"/>
      <c r="H7" s="70"/>
      <c r="I7" s="70"/>
      <c r="J7" s="70"/>
      <c r="K7" s="70"/>
      <c r="L7" s="70"/>
      <c r="M7" s="1"/>
      <c r="N7" s="67"/>
      <c r="O7" s="67"/>
      <c r="P7" s="67"/>
      <c r="Q7" s="67"/>
      <c r="R7" s="67"/>
      <c r="T7" s="70"/>
      <c r="U7" s="70"/>
      <c r="V7" s="70"/>
      <c r="W7" s="120"/>
      <c r="Y7" s="67"/>
    </row>
    <row r="8" spans="2:25" s="67" customFormat="1">
      <c r="B8" s="66" t="s">
        <v>280</v>
      </c>
      <c r="C8" s="66" t="s">
        <v>332</v>
      </c>
      <c r="D8" s="65" t="s">
        <v>282</v>
      </c>
      <c r="E8" s="110">
        <v>80</v>
      </c>
      <c r="F8" s="75"/>
      <c r="G8" s="75"/>
      <c r="H8" s="74"/>
      <c r="I8" s="74" t="s">
        <v>292</v>
      </c>
      <c r="J8" s="109">
        <v>44</v>
      </c>
      <c r="K8" s="74"/>
      <c r="L8" s="131">
        <f>IF($D8="MW",$E8,$J8*$E8/3.6/1000)</f>
        <v>0.97777777777777775</v>
      </c>
      <c r="N8" s="131">
        <f>IFERROR(IF(D8="kg/hr",E8/$E$8,""),"")</f>
        <v>1</v>
      </c>
      <c r="O8" s="131">
        <f>IFERROR(E8/$E$27,"")</f>
        <v>1</v>
      </c>
      <c r="P8" s="131">
        <f>IFERROR(L8*1000/$E$8*3.6,"")</f>
        <v>44</v>
      </c>
      <c r="Q8" s="131">
        <f>IFERROR(L8*1000/$E$27*3.6,"")</f>
        <v>44</v>
      </c>
      <c r="T8" s="70"/>
      <c r="U8" s="70"/>
      <c r="V8" s="70"/>
      <c r="W8" s="120"/>
      <c r="Y8" s="82"/>
    </row>
    <row r="9" spans="2:25" s="67" customFormat="1">
      <c r="B9" s="66"/>
      <c r="C9" s="65"/>
      <c r="D9" s="65"/>
      <c r="E9" s="76"/>
      <c r="F9" s="75"/>
      <c r="G9" s="75"/>
      <c r="H9" s="74"/>
      <c r="I9" s="74"/>
      <c r="J9" s="74"/>
      <c r="K9" s="74"/>
      <c r="L9" s="131">
        <f t="shared" ref="L9:L24" si="0">IF($D9="MW",$E9,$J9*$E9/3.6/1000)</f>
        <v>0</v>
      </c>
      <c r="N9" s="131" t="str">
        <f t="shared" ref="N9:N24" si="1">IFERROR(IF(D9="kg/hr",E9/$E$8,""),"")</f>
        <v/>
      </c>
      <c r="O9" s="131">
        <f t="shared" ref="O9:O24" si="2">IFERROR(E9/$E$27,"")</f>
        <v>0</v>
      </c>
      <c r="P9" s="131">
        <f t="shared" ref="P9:P24" si="3">IFERROR(L9*1000/$E$8*3.6,"")</f>
        <v>0</v>
      </c>
      <c r="Q9" s="131">
        <f t="shared" ref="Q9:Q24" si="4">IFERROR(L9*1000/$E$27*3.6,"")</f>
        <v>0</v>
      </c>
      <c r="T9" s="74"/>
      <c r="U9" s="74"/>
      <c r="V9" s="74"/>
      <c r="W9" s="135">
        <f>IFERROR(IF(D9="kg/hr", $T9*$E9/$E$27/$J$27, $U9*($E9*1000*3.6)/$E$27/$J$27), "fields to the left still to be filled")</f>
        <v>0</v>
      </c>
      <c r="Y9" s="75"/>
    </row>
    <row r="10" spans="2:25" s="59" customFormat="1">
      <c r="B10" s="66"/>
      <c r="C10" s="65"/>
      <c r="D10" s="65"/>
      <c r="E10" s="76"/>
      <c r="F10" s="75"/>
      <c r="G10" s="75"/>
      <c r="H10" s="74"/>
      <c r="I10" s="74"/>
      <c r="J10" s="74"/>
      <c r="K10" s="74"/>
      <c r="L10" s="131">
        <f t="shared" si="0"/>
        <v>0</v>
      </c>
      <c r="M10" s="67"/>
      <c r="N10" s="131" t="str">
        <f t="shared" si="1"/>
        <v/>
      </c>
      <c r="O10" s="131">
        <f t="shared" si="2"/>
        <v>0</v>
      </c>
      <c r="P10" s="131">
        <f t="shared" si="3"/>
        <v>0</v>
      </c>
      <c r="Q10" s="131">
        <f t="shared" si="4"/>
        <v>0</v>
      </c>
      <c r="R10" s="67"/>
      <c r="S10" s="67"/>
      <c r="T10" s="74"/>
      <c r="U10" s="74"/>
      <c r="V10" s="74"/>
      <c r="W10" s="135">
        <f t="shared" ref="W10:W24" si="5">IFERROR(IF(D10="kg/hr", $T10*$E10/$E$27/$J$27, $U10*($E10*1000*3.6)/$E$27/$J$27), "fields to the left still to be filled")</f>
        <v>0</v>
      </c>
      <c r="Y10" s="75"/>
    </row>
    <row r="11" spans="2:25" s="62" customFormat="1">
      <c r="B11" s="66"/>
      <c r="C11" s="65"/>
      <c r="D11" s="65"/>
      <c r="E11" s="77"/>
      <c r="F11" s="75"/>
      <c r="G11" s="75"/>
      <c r="H11" s="74"/>
      <c r="I11" s="74"/>
      <c r="J11" s="74"/>
      <c r="K11" s="74"/>
      <c r="L11" s="131">
        <f t="shared" si="0"/>
        <v>0</v>
      </c>
      <c r="M11" s="67"/>
      <c r="N11" s="131" t="str">
        <f t="shared" si="1"/>
        <v/>
      </c>
      <c r="O11" s="131">
        <f t="shared" si="2"/>
        <v>0</v>
      </c>
      <c r="P11" s="131">
        <f t="shared" si="3"/>
        <v>0</v>
      </c>
      <c r="Q11" s="131">
        <f t="shared" si="4"/>
        <v>0</v>
      </c>
      <c r="R11" s="67"/>
      <c r="S11" s="67"/>
      <c r="T11" s="74"/>
      <c r="U11" s="74"/>
      <c r="V11" s="74"/>
      <c r="W11" s="135">
        <f t="shared" si="5"/>
        <v>0</v>
      </c>
      <c r="Y11" s="83"/>
    </row>
    <row r="12" spans="2:25" s="62" customFormat="1">
      <c r="B12" s="66"/>
      <c r="C12" s="65"/>
      <c r="D12" s="65"/>
      <c r="E12" s="77"/>
      <c r="F12" s="75"/>
      <c r="G12" s="75"/>
      <c r="H12" s="74"/>
      <c r="I12" s="74"/>
      <c r="J12" s="74"/>
      <c r="K12" s="74"/>
      <c r="L12" s="131">
        <f t="shared" si="0"/>
        <v>0</v>
      </c>
      <c r="M12" s="67"/>
      <c r="N12" s="131" t="str">
        <f t="shared" si="1"/>
        <v/>
      </c>
      <c r="O12" s="131">
        <f t="shared" si="2"/>
        <v>0</v>
      </c>
      <c r="P12" s="131">
        <f t="shared" si="3"/>
        <v>0</v>
      </c>
      <c r="Q12" s="131">
        <f t="shared" si="4"/>
        <v>0</v>
      </c>
      <c r="R12" s="67"/>
      <c r="S12" s="67"/>
      <c r="T12" s="74"/>
      <c r="U12" s="74"/>
      <c r="V12" s="74"/>
      <c r="W12" s="135">
        <f t="shared" si="5"/>
        <v>0</v>
      </c>
      <c r="Y12" s="83"/>
    </row>
    <row r="13" spans="2:25" s="59" customFormat="1">
      <c r="B13" s="66"/>
      <c r="C13" s="65"/>
      <c r="D13" s="65"/>
      <c r="E13" s="77"/>
      <c r="F13" s="75"/>
      <c r="G13" s="75"/>
      <c r="H13" s="74"/>
      <c r="I13" s="74"/>
      <c r="J13" s="74"/>
      <c r="K13" s="74"/>
      <c r="L13" s="131">
        <f t="shared" si="0"/>
        <v>0</v>
      </c>
      <c r="M13" s="67"/>
      <c r="N13" s="131" t="str">
        <f t="shared" si="1"/>
        <v/>
      </c>
      <c r="O13" s="131">
        <f t="shared" si="2"/>
        <v>0</v>
      </c>
      <c r="P13" s="131">
        <f t="shared" si="3"/>
        <v>0</v>
      </c>
      <c r="Q13" s="131">
        <f t="shared" si="4"/>
        <v>0</v>
      </c>
      <c r="R13" s="67"/>
      <c r="S13" s="67"/>
      <c r="T13" s="74"/>
      <c r="U13" s="74"/>
      <c r="V13" s="74"/>
      <c r="W13" s="135">
        <f t="shared" si="5"/>
        <v>0</v>
      </c>
      <c r="Y13" s="83"/>
    </row>
    <row r="14" spans="2:25" s="59" customFormat="1">
      <c r="B14" s="66"/>
      <c r="C14" s="65"/>
      <c r="D14" s="65"/>
      <c r="E14" s="77"/>
      <c r="F14" s="75"/>
      <c r="G14" s="75"/>
      <c r="H14" s="74"/>
      <c r="I14" s="74"/>
      <c r="J14" s="74"/>
      <c r="K14" s="74"/>
      <c r="L14" s="131">
        <f t="shared" si="0"/>
        <v>0</v>
      </c>
      <c r="M14" s="67"/>
      <c r="N14" s="131" t="str">
        <f t="shared" si="1"/>
        <v/>
      </c>
      <c r="O14" s="131">
        <f t="shared" si="2"/>
        <v>0</v>
      </c>
      <c r="P14" s="131">
        <f t="shared" si="3"/>
        <v>0</v>
      </c>
      <c r="Q14" s="131">
        <f t="shared" si="4"/>
        <v>0</v>
      </c>
      <c r="R14" s="67"/>
      <c r="S14" s="67"/>
      <c r="T14" s="74"/>
      <c r="U14" s="74"/>
      <c r="V14" s="74"/>
      <c r="W14" s="135">
        <f t="shared" si="5"/>
        <v>0</v>
      </c>
      <c r="Y14" s="83"/>
    </row>
    <row r="15" spans="2:25" s="59" customFormat="1">
      <c r="B15" s="66"/>
      <c r="C15" s="65"/>
      <c r="D15" s="65"/>
      <c r="E15" s="77"/>
      <c r="F15" s="75"/>
      <c r="G15" s="75"/>
      <c r="H15" s="74"/>
      <c r="I15" s="74"/>
      <c r="J15" s="74"/>
      <c r="K15" s="74"/>
      <c r="L15" s="131">
        <f t="shared" si="0"/>
        <v>0</v>
      </c>
      <c r="M15" s="67"/>
      <c r="N15" s="131" t="str">
        <f t="shared" si="1"/>
        <v/>
      </c>
      <c r="O15" s="131">
        <f t="shared" si="2"/>
        <v>0</v>
      </c>
      <c r="P15" s="131">
        <f t="shared" si="3"/>
        <v>0</v>
      </c>
      <c r="Q15" s="131">
        <f t="shared" si="4"/>
        <v>0</v>
      </c>
      <c r="R15" s="67"/>
      <c r="S15" s="67"/>
      <c r="T15" s="74"/>
      <c r="U15" s="74"/>
      <c r="V15" s="74"/>
      <c r="W15" s="135">
        <f t="shared" si="5"/>
        <v>0</v>
      </c>
      <c r="Y15" s="83"/>
    </row>
    <row r="16" spans="2:25" s="59" customFormat="1">
      <c r="B16" s="66"/>
      <c r="C16" s="65"/>
      <c r="D16" s="65"/>
      <c r="E16" s="77"/>
      <c r="F16" s="75"/>
      <c r="G16" s="75"/>
      <c r="H16" s="74"/>
      <c r="I16" s="74"/>
      <c r="J16" s="74"/>
      <c r="K16" s="74"/>
      <c r="L16" s="131">
        <f t="shared" si="0"/>
        <v>0</v>
      </c>
      <c r="M16" s="67"/>
      <c r="N16" s="131" t="str">
        <f t="shared" si="1"/>
        <v/>
      </c>
      <c r="O16" s="131">
        <f t="shared" si="2"/>
        <v>0</v>
      </c>
      <c r="P16" s="131">
        <f t="shared" si="3"/>
        <v>0</v>
      </c>
      <c r="Q16" s="131">
        <f t="shared" si="4"/>
        <v>0</v>
      </c>
      <c r="R16" s="67"/>
      <c r="S16" s="67"/>
      <c r="T16" s="74"/>
      <c r="U16" s="74"/>
      <c r="V16" s="74"/>
      <c r="W16" s="135">
        <f t="shared" si="5"/>
        <v>0</v>
      </c>
      <c r="Y16" s="83"/>
    </row>
    <row r="17" spans="2:25" s="59" customFormat="1">
      <c r="B17" s="66"/>
      <c r="C17" s="65"/>
      <c r="D17" s="65"/>
      <c r="E17" s="77"/>
      <c r="F17" s="75"/>
      <c r="G17" s="75"/>
      <c r="H17" s="74"/>
      <c r="I17" s="74"/>
      <c r="J17" s="74"/>
      <c r="K17" s="74"/>
      <c r="L17" s="131">
        <f t="shared" si="0"/>
        <v>0</v>
      </c>
      <c r="M17" s="67"/>
      <c r="N17" s="131" t="str">
        <f t="shared" si="1"/>
        <v/>
      </c>
      <c r="O17" s="131">
        <f t="shared" si="2"/>
        <v>0</v>
      </c>
      <c r="P17" s="131">
        <f t="shared" si="3"/>
        <v>0</v>
      </c>
      <c r="Q17" s="131">
        <f t="shared" si="4"/>
        <v>0</v>
      </c>
      <c r="R17" s="67"/>
      <c r="S17" s="67"/>
      <c r="T17" s="74"/>
      <c r="U17" s="74"/>
      <c r="V17" s="74"/>
      <c r="W17" s="135">
        <f t="shared" si="5"/>
        <v>0</v>
      </c>
      <c r="Y17" s="83"/>
    </row>
    <row r="18" spans="2:25" s="59" customFormat="1" ht="15" customHeight="1">
      <c r="B18" s="66"/>
      <c r="C18" s="65"/>
      <c r="D18" s="65"/>
      <c r="E18" s="77"/>
      <c r="F18" s="75"/>
      <c r="G18" s="75"/>
      <c r="H18" s="74"/>
      <c r="I18" s="74"/>
      <c r="J18" s="74"/>
      <c r="K18" s="74"/>
      <c r="L18" s="131">
        <f t="shared" si="0"/>
        <v>0</v>
      </c>
      <c r="M18" s="67"/>
      <c r="N18" s="131" t="str">
        <f t="shared" si="1"/>
        <v/>
      </c>
      <c r="O18" s="131">
        <f t="shared" si="2"/>
        <v>0</v>
      </c>
      <c r="P18" s="131">
        <f t="shared" si="3"/>
        <v>0</v>
      </c>
      <c r="Q18" s="131">
        <f t="shared" si="4"/>
        <v>0</v>
      </c>
      <c r="R18" s="67"/>
      <c r="S18" s="67"/>
      <c r="T18" s="74"/>
      <c r="U18" s="74"/>
      <c r="V18" s="74"/>
      <c r="W18" s="135">
        <f t="shared" si="5"/>
        <v>0</v>
      </c>
      <c r="Y18" s="83"/>
    </row>
    <row r="19" spans="2:25" s="59" customFormat="1" ht="15" customHeight="1">
      <c r="B19" s="66" t="s">
        <v>285</v>
      </c>
      <c r="C19" s="65" t="s">
        <v>299</v>
      </c>
      <c r="D19" s="65" t="s">
        <v>282</v>
      </c>
      <c r="E19" s="111">
        <v>1</v>
      </c>
      <c r="F19" s="75"/>
      <c r="G19" s="75"/>
      <c r="H19" s="74"/>
      <c r="I19" s="109" t="s">
        <v>283</v>
      </c>
      <c r="J19" s="109">
        <v>44</v>
      </c>
      <c r="K19" s="74"/>
      <c r="L19" s="131">
        <f t="shared" si="0"/>
        <v>1.2222222222222221E-2</v>
      </c>
      <c r="M19" s="67"/>
      <c r="N19" s="131">
        <f t="shared" si="1"/>
        <v>1.2500000000000001E-2</v>
      </c>
      <c r="O19" s="131">
        <f t="shared" si="2"/>
        <v>1.2500000000000001E-2</v>
      </c>
      <c r="P19" s="131">
        <f t="shared" si="3"/>
        <v>0.54999999999999993</v>
      </c>
      <c r="Q19" s="131">
        <f t="shared" si="4"/>
        <v>0.54999999999999993</v>
      </c>
      <c r="R19" s="67"/>
      <c r="S19" s="67"/>
      <c r="T19" s="109">
        <v>3000</v>
      </c>
      <c r="U19" s="74"/>
      <c r="V19" s="74"/>
      <c r="W19" s="135">
        <f t="shared" si="5"/>
        <v>0.85227272727272729</v>
      </c>
      <c r="Y19" s="83"/>
    </row>
    <row r="20" spans="2:25" s="59" customFormat="1" ht="15" customHeight="1">
      <c r="B20" s="66"/>
      <c r="C20" s="65"/>
      <c r="D20" s="65"/>
      <c r="E20" s="77"/>
      <c r="F20" s="75"/>
      <c r="G20" s="75"/>
      <c r="H20" s="74"/>
      <c r="I20" s="74"/>
      <c r="J20" s="74"/>
      <c r="K20" s="74"/>
      <c r="L20" s="131">
        <f t="shared" si="0"/>
        <v>0</v>
      </c>
      <c r="M20" s="67"/>
      <c r="N20" s="131" t="str">
        <f t="shared" si="1"/>
        <v/>
      </c>
      <c r="O20" s="131">
        <f t="shared" si="2"/>
        <v>0</v>
      </c>
      <c r="P20" s="131">
        <f t="shared" si="3"/>
        <v>0</v>
      </c>
      <c r="Q20" s="131">
        <f t="shared" si="4"/>
        <v>0</v>
      </c>
      <c r="R20" s="67"/>
      <c r="S20" s="67"/>
      <c r="T20" s="74"/>
      <c r="U20" s="74"/>
      <c r="V20" s="74"/>
      <c r="W20" s="135">
        <f t="shared" si="5"/>
        <v>0</v>
      </c>
      <c r="Y20" s="83"/>
    </row>
    <row r="21" spans="2:25" s="59" customFormat="1">
      <c r="B21" s="66"/>
      <c r="C21" s="65"/>
      <c r="D21" s="65"/>
      <c r="E21" s="77"/>
      <c r="F21" s="75"/>
      <c r="G21" s="75"/>
      <c r="H21" s="74"/>
      <c r="I21" s="74"/>
      <c r="J21" s="74"/>
      <c r="K21" s="74"/>
      <c r="L21" s="131">
        <f t="shared" si="0"/>
        <v>0</v>
      </c>
      <c r="M21" s="67"/>
      <c r="N21" s="131" t="str">
        <f t="shared" si="1"/>
        <v/>
      </c>
      <c r="O21" s="131">
        <f t="shared" si="2"/>
        <v>0</v>
      </c>
      <c r="P21" s="131">
        <f t="shared" si="3"/>
        <v>0</v>
      </c>
      <c r="Q21" s="131">
        <f t="shared" si="4"/>
        <v>0</v>
      </c>
      <c r="R21" s="67"/>
      <c r="S21" s="67"/>
      <c r="T21" s="74"/>
      <c r="U21" s="74"/>
      <c r="V21" s="74"/>
      <c r="W21" s="135">
        <f t="shared" si="5"/>
        <v>0</v>
      </c>
      <c r="Y21" s="83"/>
    </row>
    <row r="22" spans="2:25" s="59" customFormat="1">
      <c r="B22" s="66"/>
      <c r="C22" s="65"/>
      <c r="D22" s="65"/>
      <c r="E22" s="77"/>
      <c r="F22" s="75"/>
      <c r="G22" s="75"/>
      <c r="H22" s="74"/>
      <c r="I22" s="74"/>
      <c r="J22" s="74"/>
      <c r="K22" s="74"/>
      <c r="L22" s="131">
        <f t="shared" si="0"/>
        <v>0</v>
      </c>
      <c r="M22" s="67"/>
      <c r="N22" s="131" t="str">
        <f t="shared" si="1"/>
        <v/>
      </c>
      <c r="O22" s="131">
        <f t="shared" si="2"/>
        <v>0</v>
      </c>
      <c r="P22" s="131">
        <f t="shared" si="3"/>
        <v>0</v>
      </c>
      <c r="Q22" s="131">
        <f t="shared" si="4"/>
        <v>0</v>
      </c>
      <c r="R22" s="67"/>
      <c r="S22" s="67"/>
      <c r="T22" s="74"/>
      <c r="U22" s="74"/>
      <c r="V22" s="74"/>
      <c r="W22" s="135">
        <f t="shared" si="5"/>
        <v>0</v>
      </c>
      <c r="Y22" s="83"/>
    </row>
    <row r="23" spans="2:25" s="59" customFormat="1">
      <c r="B23" s="66"/>
      <c r="C23" s="65"/>
      <c r="D23" s="65"/>
      <c r="E23" s="77"/>
      <c r="F23" s="75"/>
      <c r="G23" s="75"/>
      <c r="H23" s="74"/>
      <c r="I23" s="74"/>
      <c r="J23" s="74"/>
      <c r="K23" s="74"/>
      <c r="L23" s="131">
        <f t="shared" si="0"/>
        <v>0</v>
      </c>
      <c r="M23" s="67"/>
      <c r="N23" s="131" t="str">
        <f t="shared" si="1"/>
        <v/>
      </c>
      <c r="O23" s="131">
        <f t="shared" si="2"/>
        <v>0</v>
      </c>
      <c r="P23" s="131">
        <f t="shared" si="3"/>
        <v>0</v>
      </c>
      <c r="Q23" s="131">
        <f t="shared" si="4"/>
        <v>0</v>
      </c>
      <c r="R23" s="67"/>
      <c r="S23" s="67"/>
      <c r="T23" s="74"/>
      <c r="U23" s="74"/>
      <c r="V23" s="74"/>
      <c r="W23" s="135">
        <f t="shared" si="5"/>
        <v>0</v>
      </c>
      <c r="Y23" s="83"/>
    </row>
    <row r="24" spans="2:25" s="59" customFormat="1">
      <c r="B24" s="65"/>
      <c r="C24" s="66"/>
      <c r="D24" s="65"/>
      <c r="E24" s="77"/>
      <c r="F24" s="75"/>
      <c r="G24" s="75"/>
      <c r="H24" s="74"/>
      <c r="I24" s="74"/>
      <c r="J24" s="74"/>
      <c r="K24" s="74"/>
      <c r="L24" s="131">
        <f t="shared" si="0"/>
        <v>0</v>
      </c>
      <c r="M24" s="67"/>
      <c r="N24" s="131" t="str">
        <f t="shared" si="1"/>
        <v/>
      </c>
      <c r="O24" s="131">
        <f t="shared" si="2"/>
        <v>0</v>
      </c>
      <c r="P24" s="131">
        <f t="shared" si="3"/>
        <v>0</v>
      </c>
      <c r="Q24" s="131">
        <f t="shared" si="4"/>
        <v>0</v>
      </c>
      <c r="R24" s="67"/>
      <c r="S24" s="67"/>
      <c r="T24" s="74"/>
      <c r="U24" s="74"/>
      <c r="V24" s="74"/>
      <c r="W24" s="135">
        <f t="shared" si="5"/>
        <v>0</v>
      </c>
      <c r="Y24" s="83"/>
    </row>
    <row r="25" spans="2:25" s="59" customFormat="1">
      <c r="C25" s="68"/>
      <c r="D25" s="68"/>
      <c r="E25" s="78"/>
      <c r="F25" s="84"/>
      <c r="G25" s="85"/>
      <c r="H25" s="80"/>
      <c r="I25" s="80"/>
      <c r="J25" s="80"/>
      <c r="K25" s="80"/>
      <c r="L25" s="80"/>
      <c r="M25" s="108"/>
      <c r="N25" s="85"/>
      <c r="O25" s="85"/>
      <c r="P25" s="85"/>
      <c r="Q25" s="85"/>
      <c r="R25" s="67"/>
      <c r="S25" s="67"/>
      <c r="T25" s="80"/>
      <c r="U25" s="80"/>
      <c r="V25" s="80"/>
      <c r="W25" s="122"/>
      <c r="Y25" s="85"/>
    </row>
    <row r="26" spans="2:25" s="59" customFormat="1" ht="15.75" thickBot="1">
      <c r="B26" s="64" t="s">
        <v>290</v>
      </c>
      <c r="C26" s="71"/>
      <c r="D26" s="71"/>
      <c r="E26" s="79"/>
      <c r="F26" s="81"/>
      <c r="G26" s="86"/>
      <c r="H26" s="81"/>
      <c r="I26" s="81"/>
      <c r="J26" s="81"/>
      <c r="K26" s="81"/>
      <c r="L26" s="81"/>
      <c r="M26" s="108"/>
      <c r="N26" s="86"/>
      <c r="O26" s="86"/>
      <c r="P26" s="86"/>
      <c r="Q26" s="86"/>
      <c r="R26" s="72"/>
      <c r="S26" s="67"/>
      <c r="T26" s="81"/>
      <c r="U26" s="81"/>
      <c r="V26" s="81"/>
      <c r="W26" s="123"/>
      <c r="Y26" s="86"/>
    </row>
    <row r="27" spans="2:25" s="67" customFormat="1">
      <c r="B27" s="66" t="s">
        <v>291</v>
      </c>
      <c r="C27" s="66" t="s">
        <v>332</v>
      </c>
      <c r="D27" s="65" t="s">
        <v>282</v>
      </c>
      <c r="E27" s="111">
        <v>80</v>
      </c>
      <c r="F27" s="75"/>
      <c r="G27" s="75"/>
      <c r="H27" s="75"/>
      <c r="I27" s="75" t="s">
        <v>292</v>
      </c>
      <c r="J27" s="82">
        <v>44</v>
      </c>
      <c r="K27" s="75"/>
      <c r="L27" s="131">
        <f>IF($D27="MW",$E27,$J27*$E27/3.6/1000)</f>
        <v>0.97777777777777775</v>
      </c>
      <c r="N27" s="132">
        <f>IFERROR(IF(D27="kg/hr",E27/$E$8,""),"")</f>
        <v>1</v>
      </c>
      <c r="O27" s="132">
        <f>IFERROR(E27/$E$27,"")</f>
        <v>1</v>
      </c>
      <c r="P27" s="131">
        <f t="shared" ref="P27:P43" si="6">IFERROR(L27*1000/$E$8*3.6,"")</f>
        <v>44</v>
      </c>
      <c r="Q27" s="131">
        <f t="shared" ref="Q27:Q43" si="7">IFERROR(L27*1000/$E$27*3.6,"")</f>
        <v>44</v>
      </c>
      <c r="R27" s="133">
        <f>IFERROR(L27/L8,"")</f>
        <v>1</v>
      </c>
      <c r="S27" s="134">
        <f>IFERROR(L27/(SUM($L$27:$L$29)),"")</f>
        <v>1</v>
      </c>
      <c r="T27" s="81"/>
      <c r="U27" s="81"/>
      <c r="V27" s="81"/>
      <c r="W27" s="123"/>
      <c r="Y27" s="75"/>
    </row>
    <row r="28" spans="2:25" s="62" customFormat="1">
      <c r="B28" s="66"/>
      <c r="C28" s="66"/>
      <c r="D28" s="65"/>
      <c r="E28" s="77"/>
      <c r="F28" s="75"/>
      <c r="G28" s="75"/>
      <c r="H28" s="74"/>
      <c r="I28" s="74"/>
      <c r="J28" s="74"/>
      <c r="K28" s="74"/>
      <c r="L28" s="131">
        <f t="shared" ref="L28:L43" si="8">IF($D28="MW",$E28,$J28*$E28/3.6/1000)</f>
        <v>0</v>
      </c>
      <c r="M28" s="67"/>
      <c r="N28" s="132" t="str">
        <f t="shared" ref="N28:N43" si="9">IFERROR(IF(D28="kg/hr",E28/$E$8,""),"")</f>
        <v/>
      </c>
      <c r="O28" s="132">
        <f t="shared" ref="O28:O43" si="10">IFERROR(E28/$E$27,"")</f>
        <v>0</v>
      </c>
      <c r="P28" s="131">
        <f t="shared" si="6"/>
        <v>0</v>
      </c>
      <c r="Q28" s="131">
        <f t="shared" si="7"/>
        <v>0</v>
      </c>
      <c r="R28" s="67"/>
      <c r="S28" s="134">
        <f>IFERROR(L28/(SUM($L$27:$L$29)),"")</f>
        <v>0</v>
      </c>
      <c r="T28" s="81"/>
      <c r="U28" s="81"/>
      <c r="V28" s="81"/>
      <c r="W28" s="123"/>
      <c r="Y28" s="75"/>
    </row>
    <row r="29" spans="2:25" s="62" customFormat="1">
      <c r="B29" s="66"/>
      <c r="C29" s="66"/>
      <c r="D29" s="65"/>
      <c r="E29" s="77"/>
      <c r="F29" s="75"/>
      <c r="G29" s="75"/>
      <c r="H29" s="74"/>
      <c r="I29" s="74"/>
      <c r="J29" s="74"/>
      <c r="K29" s="74"/>
      <c r="L29" s="131">
        <f t="shared" si="8"/>
        <v>0</v>
      </c>
      <c r="M29" s="67"/>
      <c r="N29" s="132" t="str">
        <f t="shared" si="9"/>
        <v/>
      </c>
      <c r="O29" s="132">
        <f t="shared" si="10"/>
        <v>0</v>
      </c>
      <c r="P29" s="131">
        <f t="shared" si="6"/>
        <v>0</v>
      </c>
      <c r="Q29" s="131">
        <f t="shared" si="7"/>
        <v>0</v>
      </c>
      <c r="R29" s="67"/>
      <c r="S29" s="134">
        <f>IFERROR(L29/(SUM($L$27:$L$29)),"")</f>
        <v>0</v>
      </c>
      <c r="T29" s="81"/>
      <c r="U29" s="81"/>
      <c r="V29" s="81"/>
      <c r="W29" s="123"/>
      <c r="Y29" s="75"/>
    </row>
    <row r="30" spans="2:25" s="62" customFormat="1">
      <c r="B30" s="66"/>
      <c r="C30" s="65"/>
      <c r="D30" s="65"/>
      <c r="E30" s="77"/>
      <c r="F30" s="75"/>
      <c r="G30" s="75"/>
      <c r="H30" s="74"/>
      <c r="I30" s="74"/>
      <c r="J30" s="74"/>
      <c r="K30" s="74"/>
      <c r="L30" s="131">
        <f t="shared" si="8"/>
        <v>0</v>
      </c>
      <c r="M30" s="67"/>
      <c r="N30" s="132" t="str">
        <f t="shared" si="9"/>
        <v/>
      </c>
      <c r="O30" s="132">
        <f t="shared" si="10"/>
        <v>0</v>
      </c>
      <c r="P30" s="131">
        <f t="shared" si="6"/>
        <v>0</v>
      </c>
      <c r="Q30" s="131">
        <f t="shared" si="7"/>
        <v>0</v>
      </c>
      <c r="R30" s="67"/>
      <c r="S30" s="67"/>
      <c r="T30" s="74"/>
      <c r="U30" s="74"/>
      <c r="V30" s="74"/>
      <c r="W30" s="135">
        <f t="shared" ref="W30:W43" si="11">IFERROR(IF(D30="kg/hr", $T30*$E30/$E$27/$J$27, $U30*($E30*1000*3.6)/$E$27/$J$27), "fields to the left still to be filled")</f>
        <v>0</v>
      </c>
      <c r="Y30" s="75"/>
    </row>
    <row r="31" spans="2:25" s="62" customFormat="1">
      <c r="B31" s="66"/>
      <c r="C31" s="65"/>
      <c r="D31" s="65"/>
      <c r="E31" s="77"/>
      <c r="F31" s="75"/>
      <c r="G31" s="75"/>
      <c r="H31" s="74"/>
      <c r="I31" s="74"/>
      <c r="J31" s="74"/>
      <c r="K31" s="74"/>
      <c r="L31" s="131">
        <f t="shared" si="8"/>
        <v>0</v>
      </c>
      <c r="M31" s="67"/>
      <c r="N31" s="132" t="str">
        <f t="shared" si="9"/>
        <v/>
      </c>
      <c r="O31" s="132">
        <f t="shared" si="10"/>
        <v>0</v>
      </c>
      <c r="P31" s="131">
        <f t="shared" si="6"/>
        <v>0</v>
      </c>
      <c r="Q31" s="131">
        <f t="shared" si="7"/>
        <v>0</v>
      </c>
      <c r="R31" s="67"/>
      <c r="S31" s="67"/>
      <c r="T31" s="74"/>
      <c r="U31" s="74"/>
      <c r="V31" s="74"/>
      <c r="W31" s="135">
        <f t="shared" si="11"/>
        <v>0</v>
      </c>
      <c r="Y31" s="75"/>
    </row>
    <row r="32" spans="2:25" s="62" customFormat="1" ht="15" customHeight="1">
      <c r="B32" s="66" t="s">
        <v>293</v>
      </c>
      <c r="C32" s="65" t="s">
        <v>334</v>
      </c>
      <c r="D32" s="65" t="s">
        <v>282</v>
      </c>
      <c r="E32" s="111">
        <v>0</v>
      </c>
      <c r="F32" s="75"/>
      <c r="G32" s="75"/>
      <c r="H32" s="74"/>
      <c r="I32" s="109" t="s">
        <v>283</v>
      </c>
      <c r="J32" s="109">
        <v>44</v>
      </c>
      <c r="K32" s="74"/>
      <c r="L32" s="131">
        <f t="shared" si="8"/>
        <v>0</v>
      </c>
      <c r="M32" s="67"/>
      <c r="N32" s="132">
        <f t="shared" si="9"/>
        <v>0</v>
      </c>
      <c r="O32" s="132">
        <f t="shared" si="10"/>
        <v>0</v>
      </c>
      <c r="P32" s="131">
        <f t="shared" si="6"/>
        <v>0</v>
      </c>
      <c r="Q32" s="131">
        <f t="shared" si="7"/>
        <v>0</v>
      </c>
      <c r="R32" s="67"/>
      <c r="S32" s="67"/>
      <c r="T32" s="109">
        <v>300</v>
      </c>
      <c r="U32" s="74"/>
      <c r="V32" s="74"/>
      <c r="W32" s="135">
        <f t="shared" si="11"/>
        <v>0</v>
      </c>
      <c r="Y32" s="75"/>
    </row>
    <row r="33" spans="2:26" s="62" customFormat="1">
      <c r="B33" s="66"/>
      <c r="C33" s="65"/>
      <c r="D33" s="65"/>
      <c r="E33" s="77"/>
      <c r="F33" s="75"/>
      <c r="G33" s="75"/>
      <c r="H33" s="74"/>
      <c r="I33" s="74"/>
      <c r="J33" s="74"/>
      <c r="K33" s="74"/>
      <c r="L33" s="131">
        <f t="shared" si="8"/>
        <v>0</v>
      </c>
      <c r="M33" s="67"/>
      <c r="N33" s="132" t="str">
        <f t="shared" si="9"/>
        <v/>
      </c>
      <c r="O33" s="132">
        <f t="shared" si="10"/>
        <v>0</v>
      </c>
      <c r="P33" s="131">
        <f t="shared" si="6"/>
        <v>0</v>
      </c>
      <c r="Q33" s="131">
        <f t="shared" si="7"/>
        <v>0</v>
      </c>
      <c r="R33" s="67"/>
      <c r="S33" s="67"/>
      <c r="T33" s="74"/>
      <c r="U33" s="74"/>
      <c r="V33" s="74"/>
      <c r="W33" s="135">
        <f t="shared" si="11"/>
        <v>0</v>
      </c>
      <c r="Y33" s="75"/>
    </row>
    <row r="34" spans="2:26" s="62" customFormat="1">
      <c r="B34" s="66"/>
      <c r="C34" s="65"/>
      <c r="D34" s="65"/>
      <c r="E34" s="77"/>
      <c r="F34" s="75"/>
      <c r="G34" s="75"/>
      <c r="H34" s="74"/>
      <c r="I34" s="74"/>
      <c r="J34" s="74"/>
      <c r="K34" s="74"/>
      <c r="L34" s="131">
        <f t="shared" si="8"/>
        <v>0</v>
      </c>
      <c r="M34" s="67"/>
      <c r="N34" s="132" t="str">
        <f t="shared" si="9"/>
        <v/>
      </c>
      <c r="O34" s="132">
        <f t="shared" si="10"/>
        <v>0</v>
      </c>
      <c r="P34" s="131">
        <f t="shared" si="6"/>
        <v>0</v>
      </c>
      <c r="Q34" s="131">
        <f t="shared" si="7"/>
        <v>0</v>
      </c>
      <c r="R34" s="67"/>
      <c r="S34" s="67"/>
      <c r="T34" s="74"/>
      <c r="U34" s="74"/>
      <c r="V34" s="74"/>
      <c r="W34" s="135">
        <f t="shared" si="11"/>
        <v>0</v>
      </c>
      <c r="Y34" s="75"/>
    </row>
    <row r="35" spans="2:26" s="62" customFormat="1">
      <c r="B35" s="66"/>
      <c r="C35" s="65"/>
      <c r="D35" s="65"/>
      <c r="E35" s="77"/>
      <c r="F35" s="75"/>
      <c r="G35" s="75"/>
      <c r="H35" s="74"/>
      <c r="I35" s="74"/>
      <c r="J35" s="74"/>
      <c r="K35" s="74"/>
      <c r="L35" s="131">
        <f t="shared" si="8"/>
        <v>0</v>
      </c>
      <c r="M35" s="67"/>
      <c r="N35" s="132" t="str">
        <f t="shared" si="9"/>
        <v/>
      </c>
      <c r="O35" s="132">
        <f t="shared" si="10"/>
        <v>0</v>
      </c>
      <c r="P35" s="131">
        <f t="shared" si="6"/>
        <v>0</v>
      </c>
      <c r="Q35" s="131">
        <f t="shared" si="7"/>
        <v>0</v>
      </c>
      <c r="R35" s="67"/>
      <c r="S35" s="67"/>
      <c r="T35" s="74"/>
      <c r="U35" s="74"/>
      <c r="V35" s="74"/>
      <c r="W35" s="135">
        <f t="shared" si="11"/>
        <v>0</v>
      </c>
      <c r="Y35" s="75"/>
    </row>
    <row r="36" spans="2:26" s="62" customFormat="1">
      <c r="B36" s="66"/>
      <c r="C36" s="65"/>
      <c r="D36" s="65"/>
      <c r="E36" s="77"/>
      <c r="F36" s="75"/>
      <c r="G36" s="75"/>
      <c r="H36" s="74"/>
      <c r="I36" s="74"/>
      <c r="J36" s="74"/>
      <c r="K36" s="74"/>
      <c r="L36" s="131">
        <f t="shared" si="8"/>
        <v>0</v>
      </c>
      <c r="M36" s="67"/>
      <c r="N36" s="132" t="str">
        <f t="shared" si="9"/>
        <v/>
      </c>
      <c r="O36" s="132">
        <f t="shared" si="10"/>
        <v>0</v>
      </c>
      <c r="P36" s="131">
        <f t="shared" si="6"/>
        <v>0</v>
      </c>
      <c r="Q36" s="131">
        <f t="shared" si="7"/>
        <v>0</v>
      </c>
      <c r="R36" s="67"/>
      <c r="S36" s="67"/>
      <c r="T36" s="74"/>
      <c r="U36" s="74"/>
      <c r="V36" s="74"/>
      <c r="W36" s="135">
        <f t="shared" si="11"/>
        <v>0</v>
      </c>
      <c r="Y36" s="75"/>
    </row>
    <row r="37" spans="2:26" s="62" customFormat="1">
      <c r="B37" s="66"/>
      <c r="C37" s="65"/>
      <c r="D37" s="65"/>
      <c r="E37" s="77"/>
      <c r="F37" s="75"/>
      <c r="G37" s="75"/>
      <c r="H37" s="74"/>
      <c r="I37" s="74"/>
      <c r="J37" s="74"/>
      <c r="K37" s="74"/>
      <c r="L37" s="131">
        <f t="shared" si="8"/>
        <v>0</v>
      </c>
      <c r="M37" s="67"/>
      <c r="N37" s="132" t="str">
        <f t="shared" si="9"/>
        <v/>
      </c>
      <c r="O37" s="132">
        <f t="shared" si="10"/>
        <v>0</v>
      </c>
      <c r="P37" s="131">
        <f t="shared" si="6"/>
        <v>0</v>
      </c>
      <c r="Q37" s="131">
        <f t="shared" si="7"/>
        <v>0</v>
      </c>
      <c r="R37" s="67"/>
      <c r="S37" s="67"/>
      <c r="T37" s="74"/>
      <c r="U37" s="74"/>
      <c r="V37" s="74"/>
      <c r="W37" s="135">
        <f t="shared" si="11"/>
        <v>0</v>
      </c>
      <c r="Y37" s="75"/>
    </row>
    <row r="38" spans="2:26" s="62" customFormat="1">
      <c r="B38" s="66"/>
      <c r="C38" s="65"/>
      <c r="D38" s="65"/>
      <c r="E38" s="77"/>
      <c r="F38" s="75"/>
      <c r="G38" s="75"/>
      <c r="H38" s="74"/>
      <c r="I38" s="74"/>
      <c r="J38" s="74"/>
      <c r="K38" s="74"/>
      <c r="L38" s="131">
        <f t="shared" si="8"/>
        <v>0</v>
      </c>
      <c r="M38" s="67"/>
      <c r="N38" s="132" t="str">
        <f t="shared" si="9"/>
        <v/>
      </c>
      <c r="O38" s="132">
        <f t="shared" si="10"/>
        <v>0</v>
      </c>
      <c r="P38" s="131">
        <f t="shared" si="6"/>
        <v>0</v>
      </c>
      <c r="Q38" s="131">
        <f t="shared" si="7"/>
        <v>0</v>
      </c>
      <c r="R38" s="67"/>
      <c r="S38" s="67"/>
      <c r="T38" s="74"/>
      <c r="U38" s="74"/>
      <c r="V38" s="74"/>
      <c r="W38" s="135">
        <f t="shared" si="11"/>
        <v>0</v>
      </c>
      <c r="Y38" s="75"/>
    </row>
    <row r="39" spans="2:26" s="62" customFormat="1">
      <c r="B39" s="66"/>
      <c r="C39" s="65"/>
      <c r="D39" s="65"/>
      <c r="E39" s="77"/>
      <c r="F39" s="75"/>
      <c r="G39" s="75"/>
      <c r="H39" s="74"/>
      <c r="I39" s="74"/>
      <c r="J39" s="74"/>
      <c r="K39" s="74"/>
      <c r="L39" s="131">
        <f t="shared" si="8"/>
        <v>0</v>
      </c>
      <c r="M39" s="67"/>
      <c r="N39" s="132" t="str">
        <f t="shared" si="9"/>
        <v/>
      </c>
      <c r="O39" s="132">
        <f t="shared" si="10"/>
        <v>0</v>
      </c>
      <c r="P39" s="131">
        <f t="shared" si="6"/>
        <v>0</v>
      </c>
      <c r="Q39" s="131">
        <f t="shared" si="7"/>
        <v>0</v>
      </c>
      <c r="R39" s="67"/>
      <c r="S39" s="67"/>
      <c r="T39" s="74"/>
      <c r="U39" s="74"/>
      <c r="V39" s="74"/>
      <c r="W39" s="135">
        <f t="shared" si="11"/>
        <v>0</v>
      </c>
      <c r="Y39" s="75"/>
    </row>
    <row r="40" spans="2:26">
      <c r="B40" s="66"/>
      <c r="C40" s="66"/>
      <c r="D40" s="65"/>
      <c r="E40" s="77"/>
      <c r="F40" s="75"/>
      <c r="G40" s="75"/>
      <c r="H40" s="74"/>
      <c r="I40" s="74"/>
      <c r="J40" s="74"/>
      <c r="K40" s="74"/>
      <c r="L40" s="131">
        <f t="shared" si="8"/>
        <v>0</v>
      </c>
      <c r="M40" s="67"/>
      <c r="N40" s="132" t="str">
        <f t="shared" si="9"/>
        <v/>
      </c>
      <c r="O40" s="132">
        <f t="shared" si="10"/>
        <v>0</v>
      </c>
      <c r="P40" s="131">
        <f t="shared" si="6"/>
        <v>0</v>
      </c>
      <c r="Q40" s="131">
        <f t="shared" si="7"/>
        <v>0</v>
      </c>
      <c r="R40" s="67"/>
      <c r="S40" s="67"/>
      <c r="T40" s="74"/>
      <c r="U40" s="74"/>
      <c r="V40" s="74"/>
      <c r="W40" s="135">
        <f t="shared" si="11"/>
        <v>0</v>
      </c>
      <c r="Y40" s="75"/>
      <c r="Z40" s="59"/>
    </row>
    <row r="41" spans="2:26">
      <c r="B41" s="66"/>
      <c r="C41" s="66"/>
      <c r="D41" s="65"/>
      <c r="E41" s="77"/>
      <c r="F41" s="75"/>
      <c r="G41" s="75"/>
      <c r="H41" s="74"/>
      <c r="I41" s="74"/>
      <c r="J41" s="74"/>
      <c r="K41" s="74"/>
      <c r="L41" s="131">
        <f t="shared" si="8"/>
        <v>0</v>
      </c>
      <c r="M41" s="67"/>
      <c r="N41" s="132" t="str">
        <f t="shared" si="9"/>
        <v/>
      </c>
      <c r="O41" s="132">
        <f t="shared" si="10"/>
        <v>0</v>
      </c>
      <c r="P41" s="131">
        <f t="shared" si="6"/>
        <v>0</v>
      </c>
      <c r="Q41" s="131">
        <f t="shared" si="7"/>
        <v>0</v>
      </c>
      <c r="R41" s="67"/>
      <c r="S41" s="67"/>
      <c r="T41" s="74"/>
      <c r="U41" s="74"/>
      <c r="V41" s="74"/>
      <c r="W41" s="135">
        <f t="shared" si="11"/>
        <v>0</v>
      </c>
      <c r="Y41" s="75"/>
      <c r="Z41" s="59"/>
    </row>
    <row r="42" spans="2:26" s="62" customFormat="1">
      <c r="B42" s="66"/>
      <c r="C42" s="66"/>
      <c r="D42" s="65"/>
      <c r="E42" s="77"/>
      <c r="F42" s="75"/>
      <c r="G42" s="75"/>
      <c r="H42" s="74"/>
      <c r="I42" s="74"/>
      <c r="J42" s="74"/>
      <c r="K42" s="74"/>
      <c r="L42" s="131">
        <f t="shared" si="8"/>
        <v>0</v>
      </c>
      <c r="M42" s="67"/>
      <c r="N42" s="132" t="str">
        <f t="shared" si="9"/>
        <v/>
      </c>
      <c r="O42" s="132">
        <f t="shared" si="10"/>
        <v>0</v>
      </c>
      <c r="P42" s="131">
        <f t="shared" si="6"/>
        <v>0</v>
      </c>
      <c r="Q42" s="131">
        <f t="shared" si="7"/>
        <v>0</v>
      </c>
      <c r="R42" s="67"/>
      <c r="S42" s="67"/>
      <c r="T42" s="74"/>
      <c r="U42" s="74"/>
      <c r="V42" s="74"/>
      <c r="W42" s="135">
        <f t="shared" si="11"/>
        <v>0</v>
      </c>
      <c r="Y42" s="75"/>
    </row>
    <row r="43" spans="2:26" s="62" customFormat="1">
      <c r="B43" s="66"/>
      <c r="C43" s="66"/>
      <c r="D43" s="65"/>
      <c r="E43" s="77"/>
      <c r="F43" s="75"/>
      <c r="G43" s="75"/>
      <c r="H43" s="74"/>
      <c r="I43" s="74"/>
      <c r="J43" s="74"/>
      <c r="K43" s="74"/>
      <c r="L43" s="131">
        <f t="shared" si="8"/>
        <v>0</v>
      </c>
      <c r="M43" s="67"/>
      <c r="N43" s="132" t="str">
        <f t="shared" si="9"/>
        <v/>
      </c>
      <c r="O43" s="132">
        <f t="shared" si="10"/>
        <v>0</v>
      </c>
      <c r="P43" s="131">
        <f t="shared" si="6"/>
        <v>0</v>
      </c>
      <c r="Q43" s="131">
        <f t="shared" si="7"/>
        <v>0</v>
      </c>
      <c r="R43" s="67"/>
      <c r="S43" s="67"/>
      <c r="T43" s="74"/>
      <c r="U43" s="74"/>
      <c r="V43" s="74"/>
      <c r="W43" s="135">
        <f t="shared" si="11"/>
        <v>0</v>
      </c>
      <c r="Y43" s="75"/>
    </row>
    <row r="44" spans="2:26">
      <c r="C44" s="68"/>
      <c r="D44" s="68"/>
      <c r="E44" s="69"/>
      <c r="F44" s="68"/>
      <c r="G44" s="67"/>
      <c r="H44" s="70"/>
      <c r="I44" s="70"/>
      <c r="J44" s="70"/>
      <c r="K44" s="70"/>
      <c r="L44" s="70"/>
      <c r="M44" s="59"/>
      <c r="N44" s="67"/>
      <c r="O44" s="67"/>
      <c r="P44" s="67"/>
      <c r="Q44" s="67"/>
      <c r="T44" s="70"/>
      <c r="U44" s="70"/>
      <c r="V44" s="70"/>
      <c r="W44" s="120"/>
      <c r="Y44" s="67"/>
      <c r="Z44" s="59"/>
    </row>
    <row r="45" spans="2:26">
      <c r="M45" s="59"/>
      <c r="Z45" s="59"/>
    </row>
    <row r="46" spans="2:26">
      <c r="M46" s="59"/>
      <c r="Z46" s="59"/>
    </row>
  </sheetData>
  <pageMargins left="0.70000000000000007" right="0.70000000000000007" top="0.75" bottom="0.75" header="0.30000000000000004" footer="0.30000000000000004"/>
  <pageSetup paperSize="9" orientation="portrait" horizontalDpi="0" verticalDpi="0"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59999389629810485"/>
  </sheetPr>
  <dimension ref="B2:Z46"/>
  <sheetViews>
    <sheetView showGridLines="0" zoomScale="85" zoomScaleNormal="85" workbookViewId="0">
      <pane xSplit="3" ySplit="5" topLeftCell="D6" activePane="bottomRight" state="frozen"/>
      <selection pane="topRight" activeCell="B5" sqref="B5:C5"/>
      <selection pane="bottomLeft" activeCell="B5" sqref="B5:C5"/>
      <selection pane="bottomRight" activeCell="E28" sqref="E28"/>
    </sheetView>
  </sheetViews>
  <sheetFormatPr defaultColWidth="7.140625" defaultRowHeight="15"/>
  <cols>
    <col min="1" max="1" width="5.140625" style="59" customWidth="1"/>
    <col min="2" max="2" width="25" style="59" bestFit="1" customWidth="1"/>
    <col min="3" max="3" width="39" style="59" bestFit="1" customWidth="1"/>
    <col min="4" max="4" width="10.28515625" style="59" bestFit="1" customWidth="1"/>
    <col min="5" max="5" width="16.42578125" style="61" customWidth="1"/>
    <col min="6" max="7" width="17" style="59" customWidth="1"/>
    <col min="8" max="8" width="12.85546875" style="60" customWidth="1"/>
    <col min="9" max="9" width="17.42578125" style="60" customWidth="1"/>
    <col min="10" max="11" width="14.140625" style="60" customWidth="1"/>
    <col min="12" max="12" width="14" style="60" customWidth="1"/>
    <col min="13" max="13" width="7.140625" style="1"/>
    <col min="14" max="15" width="17" style="59" customWidth="1"/>
    <col min="16" max="17" width="13.42578125" style="59" customWidth="1"/>
    <col min="18" max="18" width="18.7109375" style="59" customWidth="1"/>
    <col min="19" max="19" width="17.5703125" style="59" customWidth="1"/>
    <col min="20" max="21" width="20.85546875" style="60" customWidth="1"/>
    <col min="22" max="22" width="16.140625" style="60" customWidth="1"/>
    <col min="23" max="23" width="20.28515625" style="119" customWidth="1"/>
    <col min="24" max="24" width="7.140625" style="59" customWidth="1"/>
    <col min="25" max="25" width="15.85546875" style="59" customWidth="1"/>
    <col min="26" max="26" width="7.140625" style="1"/>
    <col min="27" max="16384" width="7.140625" style="59"/>
  </cols>
  <sheetData>
    <row r="2" spans="2:25" ht="15.75" thickBot="1">
      <c r="B2" s="4"/>
      <c r="C2" s="4"/>
      <c r="D2" s="4"/>
      <c r="E2" s="2"/>
      <c r="F2" s="4"/>
      <c r="G2" s="4"/>
      <c r="H2" s="2"/>
      <c r="I2" s="2"/>
      <c r="J2" s="2"/>
      <c r="K2" s="2"/>
      <c r="L2" s="2"/>
      <c r="N2" s="4"/>
      <c r="O2" s="4"/>
      <c r="P2" s="4"/>
      <c r="Q2" s="4"/>
      <c r="R2" s="4"/>
      <c r="S2" s="4"/>
      <c r="T2" s="2"/>
      <c r="U2" s="2"/>
      <c r="V2" s="2"/>
      <c r="W2" s="116"/>
      <c r="Y2" s="4"/>
    </row>
    <row r="3" spans="2:25" ht="15.75" thickTop="1">
      <c r="B3" s="73" t="s">
        <v>252</v>
      </c>
      <c r="W3" s="117" t="s">
        <v>253</v>
      </c>
    </row>
    <row r="4" spans="2:25">
      <c r="B4" s="66" t="s">
        <v>254</v>
      </c>
      <c r="C4" s="66" t="s">
        <v>255</v>
      </c>
      <c r="D4" s="66" t="s">
        <v>256</v>
      </c>
      <c r="E4" s="66"/>
      <c r="W4" s="115">
        <f>SUM(W7:W48)</f>
        <v>4.9306625577812015</v>
      </c>
    </row>
    <row r="5" spans="2:25" ht="60" customHeight="1" thickBot="1">
      <c r="B5" s="58" t="s">
        <v>295</v>
      </c>
      <c r="C5" s="58" t="s">
        <v>296</v>
      </c>
      <c r="D5" s="58" t="s">
        <v>259</v>
      </c>
      <c r="E5" s="63" t="s">
        <v>260</v>
      </c>
      <c r="F5" s="100" t="s">
        <v>261</v>
      </c>
      <c r="G5" s="100" t="s">
        <v>262</v>
      </c>
      <c r="H5" s="100" t="s">
        <v>263</v>
      </c>
      <c r="I5" s="100" t="s">
        <v>264</v>
      </c>
      <c r="J5" s="100" t="s">
        <v>265</v>
      </c>
      <c r="K5" s="100" t="s">
        <v>266</v>
      </c>
      <c r="L5" s="100" t="s">
        <v>267</v>
      </c>
      <c r="M5" s="101"/>
      <c r="N5" s="102" t="s">
        <v>268</v>
      </c>
      <c r="O5" s="102" t="s">
        <v>269</v>
      </c>
      <c r="P5" s="102" t="s">
        <v>270</v>
      </c>
      <c r="Q5" s="102" t="s">
        <v>271</v>
      </c>
      <c r="R5" s="102" t="s">
        <v>272</v>
      </c>
      <c r="S5" s="102" t="s">
        <v>273</v>
      </c>
      <c r="T5" s="100" t="s">
        <v>274</v>
      </c>
      <c r="U5" s="100" t="s">
        <v>275</v>
      </c>
      <c r="V5" s="100" t="s">
        <v>276</v>
      </c>
      <c r="W5" s="118" t="s">
        <v>277</v>
      </c>
      <c r="X5" s="103"/>
      <c r="Y5" s="100" t="s">
        <v>278</v>
      </c>
    </row>
    <row r="6" spans="2:25" ht="15.75" thickTop="1"/>
    <row r="7" spans="2:25" s="59" customFormat="1" ht="15.75" thickBot="1">
      <c r="B7" s="64" t="s">
        <v>279</v>
      </c>
      <c r="C7" s="68"/>
      <c r="D7" s="68"/>
      <c r="E7" s="69"/>
      <c r="F7" s="68"/>
      <c r="G7" s="67"/>
      <c r="H7" s="70"/>
      <c r="I7" s="70"/>
      <c r="J7" s="70"/>
      <c r="K7" s="70"/>
      <c r="L7" s="70"/>
      <c r="M7" s="1"/>
      <c r="N7" s="67"/>
      <c r="O7" s="67"/>
      <c r="P7" s="67"/>
      <c r="Q7" s="67"/>
      <c r="R7" s="67"/>
      <c r="T7" s="70"/>
      <c r="U7" s="70"/>
      <c r="V7" s="70"/>
      <c r="W7" s="120"/>
      <c r="Y7" s="67"/>
    </row>
    <row r="8" spans="2:25" s="67" customFormat="1">
      <c r="B8" s="66" t="s">
        <v>280</v>
      </c>
      <c r="C8" s="66" t="s">
        <v>332</v>
      </c>
      <c r="D8" s="65" t="s">
        <v>282</v>
      </c>
      <c r="E8" s="110">
        <v>80</v>
      </c>
      <c r="F8" s="75"/>
      <c r="G8" s="75"/>
      <c r="H8" s="74"/>
      <c r="I8" s="74" t="s">
        <v>292</v>
      </c>
      <c r="J8" s="109">
        <v>44</v>
      </c>
      <c r="K8" s="74"/>
      <c r="L8" s="131">
        <f>IF($D8="MW",$E8,$J8*$E8/3.6/1000)</f>
        <v>0.97777777777777775</v>
      </c>
      <c r="N8" s="131">
        <f>IFERROR(IF(D8="kg/hr",E8/$E$8,""),"")</f>
        <v>1</v>
      </c>
      <c r="O8" s="131">
        <f>IFERROR(E8/$E$27,"")</f>
        <v>1.3559322033898304</v>
      </c>
      <c r="P8" s="131">
        <f>IFERROR(L8*1000/$E$8*3.6,"")</f>
        <v>44</v>
      </c>
      <c r="Q8" s="131">
        <f>IFERROR(L8*1000/$E$27*3.6,"")</f>
        <v>59.66101694915254</v>
      </c>
      <c r="T8" s="70"/>
      <c r="U8" s="70"/>
      <c r="V8" s="70"/>
      <c r="W8" s="120"/>
      <c r="Y8" s="82"/>
    </row>
    <row r="9" spans="2:25" s="67" customFormat="1">
      <c r="B9" s="66" t="s">
        <v>321</v>
      </c>
      <c r="C9" s="65" t="s">
        <v>322</v>
      </c>
      <c r="D9" s="65" t="s">
        <v>282</v>
      </c>
      <c r="E9" s="76"/>
      <c r="F9" s="75"/>
      <c r="G9" s="75"/>
      <c r="H9" s="74"/>
      <c r="I9" s="74"/>
      <c r="J9" s="74"/>
      <c r="K9" s="74"/>
      <c r="L9" s="131">
        <f t="shared" ref="L9:L24" si="0">IF($D9="MW",$E9,$J9*$E9/3.6/1000)</f>
        <v>0</v>
      </c>
      <c r="N9" s="131">
        <f t="shared" ref="N9:N24" si="1">IFERROR(IF(D9="kg/hr",E9/$E$8,""),"")</f>
        <v>0</v>
      </c>
      <c r="O9" s="131">
        <f t="shared" ref="O9:O24" si="2">IFERROR(E9/$E$27,"")</f>
        <v>0</v>
      </c>
      <c r="P9" s="131">
        <f t="shared" ref="P9:P24" si="3">IFERROR(L9*1000/$E$8*3.6,"")</f>
        <v>0</v>
      </c>
      <c r="Q9" s="131">
        <f t="shared" ref="Q9:Q24" si="4">IFERROR(L9*1000/$E$27*3.6,"")</f>
        <v>0</v>
      </c>
      <c r="T9" s="74"/>
      <c r="U9" s="74"/>
      <c r="V9" s="74"/>
      <c r="W9" s="135">
        <f>IFERROR(IF(D9="kg/hr", $T9*$E9/$E$27/$J$27, $U9*($E9*1000*3.6)/$E$27/$J$27), "fields to the left still to be filled")</f>
        <v>0</v>
      </c>
      <c r="Y9" s="75"/>
    </row>
    <row r="10" spans="2:25" s="59" customFormat="1">
      <c r="B10" s="66" t="s">
        <v>321</v>
      </c>
      <c r="C10" s="65" t="s">
        <v>323</v>
      </c>
      <c r="D10" s="65" t="s">
        <v>282</v>
      </c>
      <c r="E10" s="76"/>
      <c r="F10" s="75"/>
      <c r="G10" s="75"/>
      <c r="H10" s="74"/>
      <c r="I10" s="74"/>
      <c r="J10" s="74"/>
      <c r="K10" s="74"/>
      <c r="L10" s="131">
        <f t="shared" si="0"/>
        <v>0</v>
      </c>
      <c r="M10" s="67"/>
      <c r="N10" s="131">
        <f t="shared" si="1"/>
        <v>0</v>
      </c>
      <c r="O10" s="131">
        <f t="shared" si="2"/>
        <v>0</v>
      </c>
      <c r="P10" s="131">
        <f t="shared" si="3"/>
        <v>0</v>
      </c>
      <c r="Q10" s="131">
        <f t="shared" si="4"/>
        <v>0</v>
      </c>
      <c r="R10" s="67"/>
      <c r="S10" s="67"/>
      <c r="T10" s="74"/>
      <c r="U10" s="74"/>
      <c r="V10" s="74"/>
      <c r="W10" s="135">
        <f t="shared" ref="W10:W24" si="5">IFERROR(IF(D10="kg/hr", $T10*$E10/$E$27/$J$27, $U10*($E10*1000*3.6)/$E$27/$J$27), "fields to the left still to be filled")</f>
        <v>0</v>
      </c>
      <c r="Y10" s="75"/>
    </row>
    <row r="11" spans="2:25" s="62" customFormat="1">
      <c r="B11" s="66" t="s">
        <v>321</v>
      </c>
      <c r="C11" s="65" t="s">
        <v>324</v>
      </c>
      <c r="D11" s="65" t="s">
        <v>282</v>
      </c>
      <c r="E11" s="77"/>
      <c r="F11" s="75"/>
      <c r="G11" s="75"/>
      <c r="H11" s="74"/>
      <c r="I11" s="74"/>
      <c r="J11" s="74"/>
      <c r="K11" s="74"/>
      <c r="L11" s="131">
        <f t="shared" si="0"/>
        <v>0</v>
      </c>
      <c r="M11" s="67"/>
      <c r="N11" s="131">
        <f t="shared" si="1"/>
        <v>0</v>
      </c>
      <c r="O11" s="131">
        <f t="shared" si="2"/>
        <v>0</v>
      </c>
      <c r="P11" s="131">
        <f t="shared" si="3"/>
        <v>0</v>
      </c>
      <c r="Q11" s="131">
        <f t="shared" si="4"/>
        <v>0</v>
      </c>
      <c r="R11" s="67"/>
      <c r="S11" s="67"/>
      <c r="T11" s="74"/>
      <c r="U11" s="74"/>
      <c r="V11" s="74"/>
      <c r="W11" s="135">
        <f t="shared" si="5"/>
        <v>0</v>
      </c>
      <c r="Y11" s="83"/>
    </row>
    <row r="12" spans="2:25" s="62" customFormat="1">
      <c r="B12" s="66" t="s">
        <v>321</v>
      </c>
      <c r="C12" s="65" t="s">
        <v>325</v>
      </c>
      <c r="D12" s="65" t="s">
        <v>282</v>
      </c>
      <c r="E12" s="77"/>
      <c r="F12" s="75"/>
      <c r="G12" s="75"/>
      <c r="H12" s="74"/>
      <c r="I12" s="74"/>
      <c r="J12" s="74"/>
      <c r="K12" s="74"/>
      <c r="L12" s="131">
        <f t="shared" si="0"/>
        <v>0</v>
      </c>
      <c r="M12" s="67"/>
      <c r="N12" s="131">
        <f t="shared" si="1"/>
        <v>0</v>
      </c>
      <c r="O12" s="131">
        <f t="shared" si="2"/>
        <v>0</v>
      </c>
      <c r="P12" s="131">
        <f t="shared" si="3"/>
        <v>0</v>
      </c>
      <c r="Q12" s="131">
        <f t="shared" si="4"/>
        <v>0</v>
      </c>
      <c r="R12" s="67"/>
      <c r="S12" s="67"/>
      <c r="T12" s="74"/>
      <c r="U12" s="74"/>
      <c r="V12" s="74"/>
      <c r="W12" s="135">
        <f t="shared" si="5"/>
        <v>0</v>
      </c>
      <c r="Y12" s="83"/>
    </row>
    <row r="13" spans="2:25" s="59" customFormat="1">
      <c r="B13" s="66" t="s">
        <v>321</v>
      </c>
      <c r="C13" s="65" t="s">
        <v>326</v>
      </c>
      <c r="D13" s="65" t="s">
        <v>282</v>
      </c>
      <c r="E13" s="77"/>
      <c r="F13" s="75"/>
      <c r="G13" s="75"/>
      <c r="H13" s="74"/>
      <c r="I13" s="74"/>
      <c r="J13" s="74"/>
      <c r="K13" s="74"/>
      <c r="L13" s="131">
        <f t="shared" si="0"/>
        <v>0</v>
      </c>
      <c r="M13" s="67"/>
      <c r="N13" s="131">
        <f t="shared" si="1"/>
        <v>0</v>
      </c>
      <c r="O13" s="131">
        <f t="shared" si="2"/>
        <v>0</v>
      </c>
      <c r="P13" s="131">
        <f t="shared" si="3"/>
        <v>0</v>
      </c>
      <c r="Q13" s="131">
        <f t="shared" si="4"/>
        <v>0</v>
      </c>
      <c r="R13" s="67"/>
      <c r="S13" s="67"/>
      <c r="T13" s="74"/>
      <c r="U13" s="74"/>
      <c r="V13" s="74"/>
      <c r="W13" s="135">
        <f t="shared" si="5"/>
        <v>0</v>
      </c>
      <c r="Y13" s="83"/>
    </row>
    <row r="14" spans="2:25" s="59" customFormat="1">
      <c r="B14" s="66" t="s">
        <v>321</v>
      </c>
      <c r="C14" s="65" t="s">
        <v>327</v>
      </c>
      <c r="D14" s="65" t="s">
        <v>282</v>
      </c>
      <c r="E14" s="77"/>
      <c r="F14" s="75"/>
      <c r="G14" s="75"/>
      <c r="H14" s="74"/>
      <c r="I14" s="74"/>
      <c r="J14" s="74"/>
      <c r="K14" s="74"/>
      <c r="L14" s="131">
        <f t="shared" si="0"/>
        <v>0</v>
      </c>
      <c r="M14" s="67"/>
      <c r="N14" s="131">
        <f t="shared" si="1"/>
        <v>0</v>
      </c>
      <c r="O14" s="131">
        <f t="shared" si="2"/>
        <v>0</v>
      </c>
      <c r="P14" s="131">
        <f t="shared" si="3"/>
        <v>0</v>
      </c>
      <c r="Q14" s="131">
        <f t="shared" si="4"/>
        <v>0</v>
      </c>
      <c r="R14" s="67"/>
      <c r="S14" s="67"/>
      <c r="T14" s="74"/>
      <c r="U14" s="74"/>
      <c r="V14" s="74"/>
      <c r="W14" s="135">
        <f t="shared" si="5"/>
        <v>0</v>
      </c>
      <c r="Y14" s="83"/>
    </row>
    <row r="15" spans="2:25" s="59" customFormat="1">
      <c r="B15" s="66" t="s">
        <v>321</v>
      </c>
      <c r="C15" s="65" t="s">
        <v>328</v>
      </c>
      <c r="D15" s="65" t="s">
        <v>282</v>
      </c>
      <c r="E15" s="77"/>
      <c r="F15" s="75"/>
      <c r="G15" s="75"/>
      <c r="H15" s="74"/>
      <c r="I15" s="74"/>
      <c r="J15" s="74"/>
      <c r="K15" s="74"/>
      <c r="L15" s="131">
        <f t="shared" si="0"/>
        <v>0</v>
      </c>
      <c r="M15" s="67"/>
      <c r="N15" s="131">
        <f t="shared" si="1"/>
        <v>0</v>
      </c>
      <c r="O15" s="131">
        <f t="shared" si="2"/>
        <v>0</v>
      </c>
      <c r="P15" s="131">
        <f t="shared" si="3"/>
        <v>0</v>
      </c>
      <c r="Q15" s="131">
        <f t="shared" si="4"/>
        <v>0</v>
      </c>
      <c r="R15" s="67"/>
      <c r="S15" s="67"/>
      <c r="T15" s="74"/>
      <c r="U15" s="74"/>
      <c r="V15" s="74"/>
      <c r="W15" s="135">
        <f t="shared" si="5"/>
        <v>0</v>
      </c>
      <c r="Y15" s="83"/>
    </row>
    <row r="16" spans="2:25" s="59" customFormat="1" ht="15" customHeight="1">
      <c r="B16" s="66" t="s">
        <v>321</v>
      </c>
      <c r="C16" s="65" t="s">
        <v>329</v>
      </c>
      <c r="D16" s="65" t="s">
        <v>282</v>
      </c>
      <c r="E16" s="77"/>
      <c r="F16" s="75"/>
      <c r="G16" s="75"/>
      <c r="H16" s="74"/>
      <c r="I16" s="74"/>
      <c r="J16" s="74"/>
      <c r="K16" s="74"/>
      <c r="L16" s="131">
        <f t="shared" si="0"/>
        <v>0</v>
      </c>
      <c r="M16" s="67"/>
      <c r="N16" s="131">
        <f t="shared" si="1"/>
        <v>0</v>
      </c>
      <c r="O16" s="131">
        <f t="shared" si="2"/>
        <v>0</v>
      </c>
      <c r="P16" s="131">
        <f t="shared" si="3"/>
        <v>0</v>
      </c>
      <c r="Q16" s="131">
        <f t="shared" si="4"/>
        <v>0</v>
      </c>
      <c r="R16" s="67"/>
      <c r="S16" s="67"/>
      <c r="T16" s="74"/>
      <c r="U16" s="74"/>
      <c r="V16" s="74"/>
      <c r="W16" s="135">
        <f t="shared" si="5"/>
        <v>0</v>
      </c>
      <c r="Y16" s="83"/>
    </row>
    <row r="17" spans="2:25" s="59" customFormat="1" ht="15" customHeight="1">
      <c r="B17" s="66" t="s">
        <v>285</v>
      </c>
      <c r="C17" s="65" t="s">
        <v>301</v>
      </c>
      <c r="D17" s="65" t="s">
        <v>282</v>
      </c>
      <c r="E17" s="111">
        <v>5</v>
      </c>
      <c r="F17" s="75"/>
      <c r="G17" s="75"/>
      <c r="H17" s="74"/>
      <c r="I17" s="114" t="s">
        <v>283</v>
      </c>
      <c r="J17" s="109">
        <v>50</v>
      </c>
      <c r="K17" s="74"/>
      <c r="L17" s="131">
        <f t="shared" si="0"/>
        <v>6.9444444444444448E-2</v>
      </c>
      <c r="M17" s="67"/>
      <c r="N17" s="131">
        <f t="shared" si="1"/>
        <v>6.25E-2</v>
      </c>
      <c r="O17" s="131">
        <f t="shared" si="2"/>
        <v>8.4745762711864403E-2</v>
      </c>
      <c r="P17" s="131">
        <f t="shared" si="3"/>
        <v>3.125</v>
      </c>
      <c r="Q17" s="131">
        <f t="shared" si="4"/>
        <v>4.2372881355932206</v>
      </c>
      <c r="R17" s="67"/>
      <c r="S17" s="67"/>
      <c r="T17" s="109">
        <v>2500</v>
      </c>
      <c r="U17" s="74"/>
      <c r="V17" s="74"/>
      <c r="W17" s="135">
        <f t="shared" si="5"/>
        <v>4.815100154083205</v>
      </c>
      <c r="Y17" s="83"/>
    </row>
    <row r="18" spans="2:25" s="59" customFormat="1">
      <c r="B18" s="66" t="s">
        <v>285</v>
      </c>
      <c r="C18" s="65" t="s">
        <v>286</v>
      </c>
      <c r="D18" s="65" t="s">
        <v>287</v>
      </c>
      <c r="E18" s="77"/>
      <c r="F18" s="75"/>
      <c r="G18" s="75"/>
      <c r="H18" s="74"/>
      <c r="I18" s="74"/>
      <c r="J18" s="74"/>
      <c r="K18" s="74"/>
      <c r="L18" s="131">
        <f t="shared" si="0"/>
        <v>0</v>
      </c>
      <c r="M18" s="67"/>
      <c r="N18" s="131" t="str">
        <f t="shared" si="1"/>
        <v/>
      </c>
      <c r="O18" s="131">
        <f t="shared" si="2"/>
        <v>0</v>
      </c>
      <c r="P18" s="131">
        <f t="shared" si="3"/>
        <v>0</v>
      </c>
      <c r="Q18" s="131">
        <f t="shared" si="4"/>
        <v>0</v>
      </c>
      <c r="R18" s="67"/>
      <c r="S18" s="67"/>
      <c r="T18" s="74"/>
      <c r="U18" s="74"/>
      <c r="V18" s="74"/>
      <c r="W18" s="135">
        <f t="shared" si="5"/>
        <v>0</v>
      </c>
      <c r="Y18" s="83"/>
    </row>
    <row r="19" spans="2:25" s="59" customFormat="1">
      <c r="B19" s="66" t="s">
        <v>285</v>
      </c>
      <c r="C19" s="65" t="s">
        <v>289</v>
      </c>
      <c r="D19" s="65" t="s">
        <v>282</v>
      </c>
      <c r="E19" s="77"/>
      <c r="F19" s="75"/>
      <c r="G19" s="75"/>
      <c r="H19" s="74"/>
      <c r="I19" s="74"/>
      <c r="J19" s="74"/>
      <c r="K19" s="74"/>
      <c r="L19" s="131">
        <f t="shared" si="0"/>
        <v>0</v>
      </c>
      <c r="M19" s="67"/>
      <c r="N19" s="131">
        <f t="shared" si="1"/>
        <v>0</v>
      </c>
      <c r="O19" s="131">
        <f t="shared" si="2"/>
        <v>0</v>
      </c>
      <c r="P19" s="131">
        <f t="shared" si="3"/>
        <v>0</v>
      </c>
      <c r="Q19" s="131">
        <f t="shared" si="4"/>
        <v>0</v>
      </c>
      <c r="R19" s="67"/>
      <c r="S19" s="67"/>
      <c r="T19" s="74"/>
      <c r="U19" s="74"/>
      <c r="V19" s="74"/>
      <c r="W19" s="135">
        <f t="shared" si="5"/>
        <v>0</v>
      </c>
      <c r="Y19" s="83"/>
    </row>
    <row r="20" spans="2:25" s="59" customFormat="1">
      <c r="B20" s="66" t="s">
        <v>285</v>
      </c>
      <c r="C20" s="65" t="s">
        <v>330</v>
      </c>
      <c r="D20" s="65" t="s">
        <v>282</v>
      </c>
      <c r="E20" s="77"/>
      <c r="F20" s="75"/>
      <c r="G20" s="75"/>
      <c r="H20" s="74"/>
      <c r="I20" s="74"/>
      <c r="J20" s="74"/>
      <c r="K20" s="74"/>
      <c r="L20" s="131">
        <f t="shared" si="0"/>
        <v>0</v>
      </c>
      <c r="M20" s="67"/>
      <c r="N20" s="131">
        <f t="shared" si="1"/>
        <v>0</v>
      </c>
      <c r="O20" s="131">
        <f t="shared" si="2"/>
        <v>0</v>
      </c>
      <c r="P20" s="131">
        <f t="shared" si="3"/>
        <v>0</v>
      </c>
      <c r="Q20" s="131">
        <f t="shared" si="4"/>
        <v>0</v>
      </c>
      <c r="R20" s="67"/>
      <c r="S20" s="67"/>
      <c r="T20" s="74"/>
      <c r="U20" s="74"/>
      <c r="V20" s="74"/>
      <c r="W20" s="135">
        <f t="shared" si="5"/>
        <v>0</v>
      </c>
      <c r="Y20" s="83"/>
    </row>
    <row r="21" spans="2:25" s="59" customFormat="1">
      <c r="B21" s="66" t="s">
        <v>302</v>
      </c>
      <c r="C21" s="65" t="s">
        <v>331</v>
      </c>
      <c r="D21" s="65" t="s">
        <v>282</v>
      </c>
      <c r="E21" s="77"/>
      <c r="F21" s="75"/>
      <c r="G21" s="75"/>
      <c r="H21" s="74"/>
      <c r="I21" s="74"/>
      <c r="J21" s="74"/>
      <c r="K21" s="74"/>
      <c r="L21" s="131">
        <f t="shared" si="0"/>
        <v>0</v>
      </c>
      <c r="M21" s="67"/>
      <c r="N21" s="131">
        <f t="shared" si="1"/>
        <v>0</v>
      </c>
      <c r="O21" s="131">
        <f t="shared" si="2"/>
        <v>0</v>
      </c>
      <c r="P21" s="131">
        <f t="shared" si="3"/>
        <v>0</v>
      </c>
      <c r="Q21" s="131">
        <f t="shared" si="4"/>
        <v>0</v>
      </c>
      <c r="R21" s="67"/>
      <c r="S21" s="67"/>
      <c r="T21" s="74"/>
      <c r="U21" s="74"/>
      <c r="V21" s="74"/>
      <c r="W21" s="135">
        <f t="shared" si="5"/>
        <v>0</v>
      </c>
      <c r="Y21" s="83"/>
    </row>
    <row r="22" spans="2:25" s="59" customFormat="1">
      <c r="B22" s="66" t="s">
        <v>302</v>
      </c>
      <c r="C22" s="65" t="s">
        <v>303</v>
      </c>
      <c r="D22" s="65" t="s">
        <v>282</v>
      </c>
      <c r="E22" s="77"/>
      <c r="F22" s="75"/>
      <c r="G22" s="75"/>
      <c r="H22" s="74"/>
      <c r="I22" s="74"/>
      <c r="J22" s="74"/>
      <c r="K22" s="74"/>
      <c r="L22" s="131">
        <f t="shared" si="0"/>
        <v>0</v>
      </c>
      <c r="M22" s="67"/>
      <c r="N22" s="131">
        <f t="shared" si="1"/>
        <v>0</v>
      </c>
      <c r="O22" s="131">
        <f t="shared" si="2"/>
        <v>0</v>
      </c>
      <c r="P22" s="131">
        <f t="shared" si="3"/>
        <v>0</v>
      </c>
      <c r="Q22" s="131">
        <f t="shared" si="4"/>
        <v>0</v>
      </c>
      <c r="R22" s="67"/>
      <c r="S22" s="67"/>
      <c r="T22" s="74"/>
      <c r="U22" s="74"/>
      <c r="V22" s="74"/>
      <c r="W22" s="135">
        <f t="shared" si="5"/>
        <v>0</v>
      </c>
      <c r="Y22" s="83"/>
    </row>
    <row r="23" spans="2:25" s="59" customFormat="1">
      <c r="B23" s="66" t="s">
        <v>302</v>
      </c>
      <c r="C23" s="65" t="s">
        <v>335</v>
      </c>
      <c r="D23" s="65" t="s">
        <v>282</v>
      </c>
      <c r="E23" s="77"/>
      <c r="F23" s="75"/>
      <c r="G23" s="75"/>
      <c r="H23" s="74"/>
      <c r="I23" s="74"/>
      <c r="J23" s="74"/>
      <c r="K23" s="74"/>
      <c r="L23" s="131">
        <f t="shared" si="0"/>
        <v>0</v>
      </c>
      <c r="M23" s="67"/>
      <c r="N23" s="131">
        <f t="shared" si="1"/>
        <v>0</v>
      </c>
      <c r="O23" s="131">
        <f t="shared" si="2"/>
        <v>0</v>
      </c>
      <c r="P23" s="131">
        <f t="shared" si="3"/>
        <v>0</v>
      </c>
      <c r="Q23" s="131">
        <f t="shared" si="4"/>
        <v>0</v>
      </c>
      <c r="R23" s="67"/>
      <c r="S23" s="67"/>
      <c r="T23" s="74"/>
      <c r="U23" s="74"/>
      <c r="V23" s="74"/>
      <c r="W23" s="135">
        <f t="shared" si="5"/>
        <v>0</v>
      </c>
      <c r="Y23" s="83"/>
    </row>
    <row r="24" spans="2:25" s="59" customFormat="1">
      <c r="B24" s="65"/>
      <c r="C24" s="66"/>
      <c r="D24" s="65"/>
      <c r="E24" s="77"/>
      <c r="F24" s="75"/>
      <c r="G24" s="75"/>
      <c r="H24" s="74"/>
      <c r="I24" s="74"/>
      <c r="J24" s="74"/>
      <c r="K24" s="74"/>
      <c r="L24" s="131">
        <f t="shared" si="0"/>
        <v>0</v>
      </c>
      <c r="M24" s="67"/>
      <c r="N24" s="131" t="str">
        <f t="shared" si="1"/>
        <v/>
      </c>
      <c r="O24" s="131">
        <f t="shared" si="2"/>
        <v>0</v>
      </c>
      <c r="P24" s="131">
        <f t="shared" si="3"/>
        <v>0</v>
      </c>
      <c r="Q24" s="131">
        <f t="shared" si="4"/>
        <v>0</v>
      </c>
      <c r="R24" s="67"/>
      <c r="S24" s="67"/>
      <c r="T24" s="74"/>
      <c r="U24" s="74"/>
      <c r="V24" s="74"/>
      <c r="W24" s="135">
        <f t="shared" si="5"/>
        <v>0</v>
      </c>
      <c r="Y24" s="83"/>
    </row>
    <row r="25" spans="2:25" s="59" customFormat="1">
      <c r="C25" s="68"/>
      <c r="D25" s="68"/>
      <c r="E25" s="78"/>
      <c r="F25" s="84"/>
      <c r="G25" s="85"/>
      <c r="H25" s="80"/>
      <c r="I25" s="80"/>
      <c r="J25" s="80"/>
      <c r="K25" s="80"/>
      <c r="L25" s="80"/>
      <c r="M25" s="108"/>
      <c r="N25" s="85"/>
      <c r="O25" s="85"/>
      <c r="P25" s="85"/>
      <c r="Q25" s="85"/>
      <c r="R25" s="67"/>
      <c r="S25" s="67"/>
      <c r="T25" s="80"/>
      <c r="U25" s="80"/>
      <c r="V25" s="80"/>
      <c r="W25" s="122"/>
      <c r="Y25" s="85"/>
    </row>
    <row r="26" spans="2:25" s="59" customFormat="1" ht="15.75" thickBot="1">
      <c r="B26" s="64" t="s">
        <v>290</v>
      </c>
      <c r="C26" s="71"/>
      <c r="D26" s="71"/>
      <c r="E26" s="79"/>
      <c r="F26" s="81"/>
      <c r="G26" s="86"/>
      <c r="H26" s="81"/>
      <c r="I26" s="81"/>
      <c r="J26" s="81"/>
      <c r="K26" s="81"/>
      <c r="L26" s="81"/>
      <c r="M26" s="108"/>
      <c r="N26" s="86"/>
      <c r="O26" s="86"/>
      <c r="P26" s="86"/>
      <c r="Q26" s="86"/>
      <c r="R26" s="72"/>
      <c r="S26" s="67"/>
      <c r="T26" s="81"/>
      <c r="U26" s="81"/>
      <c r="V26" s="81"/>
      <c r="W26" s="123"/>
      <c r="Y26" s="86"/>
    </row>
    <row r="27" spans="2:25" s="67" customFormat="1">
      <c r="B27" s="66" t="s">
        <v>291</v>
      </c>
      <c r="C27" s="66" t="s">
        <v>336</v>
      </c>
      <c r="D27" s="65" t="s">
        <v>282</v>
      </c>
      <c r="E27" s="111">
        <v>59</v>
      </c>
      <c r="F27" s="75"/>
      <c r="G27" s="75"/>
      <c r="H27" s="75"/>
      <c r="I27" s="75" t="s">
        <v>292</v>
      </c>
      <c r="J27" s="82">
        <v>44</v>
      </c>
      <c r="K27" s="75"/>
      <c r="L27" s="131">
        <f>IF($D27="MW",$E27,$J27*$E27/3.6/1000)</f>
        <v>0.72111111111111104</v>
      </c>
      <c r="N27" s="132">
        <f>IFERROR(IF(D27="kg/hr",E27/$E$8,""),"")</f>
        <v>0.73750000000000004</v>
      </c>
      <c r="O27" s="132">
        <f>IFERROR(E27/$E$27,"")</f>
        <v>1</v>
      </c>
      <c r="P27" s="131">
        <f t="shared" ref="P27:P43" si="6">IFERROR(L27*1000/$E$8*3.6,"")</f>
        <v>32.450000000000003</v>
      </c>
      <c r="Q27" s="131">
        <f t="shared" ref="Q27:Q43" si="7">IFERROR(L27*1000/$E$27*3.6,"")</f>
        <v>44</v>
      </c>
      <c r="R27" s="133">
        <f>IFERROR(L27/L8,"")</f>
        <v>0.73749999999999993</v>
      </c>
      <c r="S27" s="134">
        <f>IFERROR(L27/(SUM($L$27:$L$29)),"")</f>
        <v>0.74683544303797467</v>
      </c>
      <c r="T27" s="81"/>
      <c r="U27" s="81"/>
      <c r="V27" s="81"/>
      <c r="W27" s="123"/>
      <c r="Y27" s="75"/>
    </row>
    <row r="28" spans="2:25" s="62" customFormat="1">
      <c r="B28" s="66" t="s">
        <v>305</v>
      </c>
      <c r="C28" s="66" t="s">
        <v>337</v>
      </c>
      <c r="D28" s="65" t="s">
        <v>282</v>
      </c>
      <c r="E28" s="111">
        <v>20</v>
      </c>
      <c r="F28" s="75"/>
      <c r="G28" s="75"/>
      <c r="H28" s="74"/>
      <c r="I28" s="109" t="s">
        <v>283</v>
      </c>
      <c r="J28" s="109">
        <v>44</v>
      </c>
      <c r="K28" s="74"/>
      <c r="L28" s="131">
        <f t="shared" ref="L28:L43" si="8">IF($D28="MW",$E28,$J28*$E28/3.6/1000)</f>
        <v>0.24444444444444444</v>
      </c>
      <c r="M28" s="67"/>
      <c r="N28" s="132">
        <f t="shared" ref="N28:N43" si="9">IFERROR(IF(D28="kg/hr",E28/$E$8,""),"")</f>
        <v>0.25</v>
      </c>
      <c r="O28" s="132">
        <f t="shared" ref="O28:O43" si="10">IFERROR(E28/$E$27,"")</f>
        <v>0.33898305084745761</v>
      </c>
      <c r="P28" s="131">
        <f t="shared" si="6"/>
        <v>11</v>
      </c>
      <c r="Q28" s="131">
        <f t="shared" si="7"/>
        <v>14.915254237288135</v>
      </c>
      <c r="R28" s="67"/>
      <c r="S28" s="134">
        <f>IFERROR(L28/(SUM($L$27:$L$29)),"")</f>
        <v>0.25316455696202533</v>
      </c>
      <c r="T28" s="81"/>
      <c r="U28" s="81"/>
      <c r="V28" s="81"/>
      <c r="W28" s="123"/>
      <c r="Y28" s="75"/>
    </row>
    <row r="29" spans="2:25" s="62" customFormat="1">
      <c r="B29" s="66" t="s">
        <v>305</v>
      </c>
      <c r="C29" s="66" t="s">
        <v>307</v>
      </c>
      <c r="D29" s="65" t="s">
        <v>282</v>
      </c>
      <c r="E29" s="77"/>
      <c r="F29" s="75"/>
      <c r="G29" s="75"/>
      <c r="H29" s="74"/>
      <c r="I29" s="74"/>
      <c r="J29" s="74"/>
      <c r="K29" s="74"/>
      <c r="L29" s="131">
        <f t="shared" si="8"/>
        <v>0</v>
      </c>
      <c r="M29" s="67"/>
      <c r="N29" s="132">
        <f t="shared" si="9"/>
        <v>0</v>
      </c>
      <c r="O29" s="132">
        <f t="shared" si="10"/>
        <v>0</v>
      </c>
      <c r="P29" s="131">
        <f t="shared" si="6"/>
        <v>0</v>
      </c>
      <c r="Q29" s="131">
        <f t="shared" si="7"/>
        <v>0</v>
      </c>
      <c r="R29" s="67"/>
      <c r="S29" s="134">
        <f>IFERROR(L29/(SUM($L$27:$L$29)),"")</f>
        <v>0</v>
      </c>
      <c r="T29" s="81"/>
      <c r="U29" s="81"/>
      <c r="V29" s="81"/>
      <c r="W29" s="123"/>
      <c r="Y29" s="75"/>
    </row>
    <row r="30" spans="2:25" s="62" customFormat="1">
      <c r="B30" s="66" t="s">
        <v>308</v>
      </c>
      <c r="C30" s="65" t="s">
        <v>309</v>
      </c>
      <c r="D30" s="65" t="s">
        <v>282</v>
      </c>
      <c r="E30" s="111">
        <v>1</v>
      </c>
      <c r="F30" s="75"/>
      <c r="G30" s="75"/>
      <c r="H30" s="74"/>
      <c r="I30" s="109" t="s">
        <v>283</v>
      </c>
      <c r="J30" s="109">
        <v>44</v>
      </c>
      <c r="K30" s="74"/>
      <c r="L30" s="131">
        <f t="shared" si="8"/>
        <v>1.2222222222222221E-2</v>
      </c>
      <c r="M30" s="67"/>
      <c r="N30" s="132">
        <f t="shared" si="9"/>
        <v>1.2500000000000001E-2</v>
      </c>
      <c r="O30" s="132">
        <f t="shared" si="10"/>
        <v>1.6949152542372881E-2</v>
      </c>
      <c r="P30" s="131">
        <f t="shared" si="6"/>
        <v>0.54999999999999993</v>
      </c>
      <c r="Q30" s="131">
        <f t="shared" si="7"/>
        <v>0.74576271186440679</v>
      </c>
      <c r="R30" s="67"/>
      <c r="S30" s="67"/>
      <c r="T30" s="109">
        <v>300</v>
      </c>
      <c r="U30" s="74"/>
      <c r="V30" s="74"/>
      <c r="W30" s="135">
        <f t="shared" ref="W30:W43" si="11">IFERROR(IF(D30="kg/hr", $T30*$E30/$E$27/$J$27, $U30*($E30*1000*3.6)/$E$27/$J$27), "fields to the left still to be filled")</f>
        <v>0.11556240369799692</v>
      </c>
      <c r="Y30" s="75"/>
    </row>
    <row r="31" spans="2:25" s="62" customFormat="1">
      <c r="B31" s="66" t="s">
        <v>308</v>
      </c>
      <c r="C31" s="65" t="s">
        <v>310</v>
      </c>
      <c r="D31" s="65" t="s">
        <v>282</v>
      </c>
      <c r="E31" s="77"/>
      <c r="F31" s="75"/>
      <c r="G31" s="75"/>
      <c r="H31" s="74"/>
      <c r="I31" s="74"/>
      <c r="J31" s="74"/>
      <c r="K31" s="74"/>
      <c r="L31" s="131">
        <f t="shared" si="8"/>
        <v>0</v>
      </c>
      <c r="M31" s="67"/>
      <c r="N31" s="132">
        <f t="shared" si="9"/>
        <v>0</v>
      </c>
      <c r="O31" s="132">
        <f t="shared" si="10"/>
        <v>0</v>
      </c>
      <c r="P31" s="131">
        <f t="shared" si="6"/>
        <v>0</v>
      </c>
      <c r="Q31" s="131">
        <f t="shared" si="7"/>
        <v>0</v>
      </c>
      <c r="R31" s="67"/>
      <c r="S31" s="67"/>
      <c r="T31" s="74"/>
      <c r="U31" s="74"/>
      <c r="V31" s="74"/>
      <c r="W31" s="135">
        <f t="shared" si="11"/>
        <v>0</v>
      </c>
      <c r="Y31" s="75"/>
    </row>
    <row r="32" spans="2:25" s="62" customFormat="1">
      <c r="B32" s="66" t="s">
        <v>293</v>
      </c>
      <c r="C32" s="65" t="s">
        <v>294</v>
      </c>
      <c r="D32" s="65" t="s">
        <v>282</v>
      </c>
      <c r="E32" s="77"/>
      <c r="F32" s="75"/>
      <c r="G32" s="75"/>
      <c r="H32" s="74"/>
      <c r="I32" s="74"/>
      <c r="J32" s="74"/>
      <c r="K32" s="74"/>
      <c r="L32" s="131">
        <f t="shared" si="8"/>
        <v>0</v>
      </c>
      <c r="M32" s="67"/>
      <c r="N32" s="132">
        <f t="shared" si="9"/>
        <v>0</v>
      </c>
      <c r="O32" s="132">
        <f t="shared" si="10"/>
        <v>0</v>
      </c>
      <c r="P32" s="131">
        <f t="shared" si="6"/>
        <v>0</v>
      </c>
      <c r="Q32" s="131">
        <f t="shared" si="7"/>
        <v>0</v>
      </c>
      <c r="R32" s="67"/>
      <c r="S32" s="67"/>
      <c r="T32" s="74"/>
      <c r="U32" s="74"/>
      <c r="V32" s="74"/>
      <c r="W32" s="135">
        <f t="shared" si="11"/>
        <v>0</v>
      </c>
      <c r="Y32" s="75"/>
    </row>
    <row r="33" spans="2:26" s="62" customFormat="1">
      <c r="B33" s="66" t="s">
        <v>293</v>
      </c>
      <c r="C33" s="65" t="s">
        <v>311</v>
      </c>
      <c r="D33" s="65" t="s">
        <v>282</v>
      </c>
      <c r="E33" s="77"/>
      <c r="F33" s="75"/>
      <c r="G33" s="75"/>
      <c r="H33" s="74"/>
      <c r="I33" s="74"/>
      <c r="J33" s="74"/>
      <c r="K33" s="74"/>
      <c r="L33" s="131">
        <f t="shared" si="8"/>
        <v>0</v>
      </c>
      <c r="M33" s="67"/>
      <c r="N33" s="132">
        <f t="shared" si="9"/>
        <v>0</v>
      </c>
      <c r="O33" s="132">
        <f t="shared" si="10"/>
        <v>0</v>
      </c>
      <c r="P33" s="131">
        <f t="shared" si="6"/>
        <v>0</v>
      </c>
      <c r="Q33" s="131">
        <f t="shared" si="7"/>
        <v>0</v>
      </c>
      <c r="R33" s="67"/>
      <c r="S33" s="67"/>
      <c r="T33" s="74"/>
      <c r="U33" s="74"/>
      <c r="V33" s="74"/>
      <c r="W33" s="135">
        <f t="shared" si="11"/>
        <v>0</v>
      </c>
      <c r="Y33" s="75"/>
    </row>
    <row r="34" spans="2:26" s="62" customFormat="1">
      <c r="B34" s="66" t="s">
        <v>293</v>
      </c>
      <c r="C34" s="65" t="s">
        <v>312</v>
      </c>
      <c r="D34" s="65" t="s">
        <v>282</v>
      </c>
      <c r="E34" s="77"/>
      <c r="F34" s="75"/>
      <c r="G34" s="75"/>
      <c r="H34" s="74"/>
      <c r="I34" s="74"/>
      <c r="J34" s="74"/>
      <c r="K34" s="74"/>
      <c r="L34" s="131">
        <f t="shared" si="8"/>
        <v>0</v>
      </c>
      <c r="M34" s="67"/>
      <c r="N34" s="132">
        <f t="shared" si="9"/>
        <v>0</v>
      </c>
      <c r="O34" s="132">
        <f t="shared" si="10"/>
        <v>0</v>
      </c>
      <c r="P34" s="131">
        <f t="shared" si="6"/>
        <v>0</v>
      </c>
      <c r="Q34" s="131">
        <f t="shared" si="7"/>
        <v>0</v>
      </c>
      <c r="R34" s="67"/>
      <c r="S34" s="67"/>
      <c r="T34" s="74"/>
      <c r="U34" s="74"/>
      <c r="V34" s="74"/>
      <c r="W34" s="135">
        <f t="shared" si="11"/>
        <v>0</v>
      </c>
      <c r="Y34" s="75"/>
    </row>
    <row r="35" spans="2:26" s="62" customFormat="1">
      <c r="B35" s="66" t="s">
        <v>293</v>
      </c>
      <c r="C35" s="65" t="s">
        <v>313</v>
      </c>
      <c r="D35" s="65" t="s">
        <v>282</v>
      </c>
      <c r="E35" s="77"/>
      <c r="F35" s="75"/>
      <c r="G35" s="75"/>
      <c r="H35" s="74"/>
      <c r="I35" s="74"/>
      <c r="J35" s="74"/>
      <c r="K35" s="74"/>
      <c r="L35" s="131">
        <f t="shared" si="8"/>
        <v>0</v>
      </c>
      <c r="M35" s="67"/>
      <c r="N35" s="132">
        <f t="shared" si="9"/>
        <v>0</v>
      </c>
      <c r="O35" s="132">
        <f t="shared" si="10"/>
        <v>0</v>
      </c>
      <c r="P35" s="131">
        <f t="shared" si="6"/>
        <v>0</v>
      </c>
      <c r="Q35" s="131">
        <f t="shared" si="7"/>
        <v>0</v>
      </c>
      <c r="R35" s="67"/>
      <c r="S35" s="67"/>
      <c r="T35" s="74"/>
      <c r="U35" s="74"/>
      <c r="V35" s="74"/>
      <c r="W35" s="135">
        <f t="shared" si="11"/>
        <v>0</v>
      </c>
      <c r="Y35" s="75"/>
    </row>
    <row r="36" spans="2:26" s="62" customFormat="1">
      <c r="B36" s="66" t="s">
        <v>293</v>
      </c>
      <c r="C36" s="65" t="s">
        <v>314</v>
      </c>
      <c r="D36" s="65" t="s">
        <v>282</v>
      </c>
      <c r="E36" s="77"/>
      <c r="F36" s="75"/>
      <c r="G36" s="75"/>
      <c r="H36" s="74"/>
      <c r="I36" s="74"/>
      <c r="J36" s="74"/>
      <c r="K36" s="74"/>
      <c r="L36" s="131">
        <f t="shared" si="8"/>
        <v>0</v>
      </c>
      <c r="M36" s="67"/>
      <c r="N36" s="132">
        <f t="shared" si="9"/>
        <v>0</v>
      </c>
      <c r="O36" s="132">
        <f t="shared" si="10"/>
        <v>0</v>
      </c>
      <c r="P36" s="131">
        <f t="shared" si="6"/>
        <v>0</v>
      </c>
      <c r="Q36" s="131">
        <f t="shared" si="7"/>
        <v>0</v>
      </c>
      <c r="R36" s="67"/>
      <c r="S36" s="67"/>
      <c r="T36" s="74"/>
      <c r="U36" s="74"/>
      <c r="V36" s="74"/>
      <c r="W36" s="135">
        <f t="shared" si="11"/>
        <v>0</v>
      </c>
      <c r="Y36" s="75"/>
    </row>
    <row r="37" spans="2:26" s="62" customFormat="1">
      <c r="B37" s="66" t="s">
        <v>293</v>
      </c>
      <c r="C37" s="65" t="s">
        <v>315</v>
      </c>
      <c r="D37" s="65" t="s">
        <v>282</v>
      </c>
      <c r="E37" s="77"/>
      <c r="F37" s="75"/>
      <c r="G37" s="75"/>
      <c r="H37" s="74"/>
      <c r="I37" s="74"/>
      <c r="J37" s="74"/>
      <c r="K37" s="74"/>
      <c r="L37" s="131">
        <f t="shared" si="8"/>
        <v>0</v>
      </c>
      <c r="M37" s="67"/>
      <c r="N37" s="132">
        <f t="shared" si="9"/>
        <v>0</v>
      </c>
      <c r="O37" s="132">
        <f t="shared" si="10"/>
        <v>0</v>
      </c>
      <c r="P37" s="131">
        <f t="shared" si="6"/>
        <v>0</v>
      </c>
      <c r="Q37" s="131">
        <f t="shared" si="7"/>
        <v>0</v>
      </c>
      <c r="R37" s="67"/>
      <c r="S37" s="67"/>
      <c r="T37" s="74"/>
      <c r="U37" s="74"/>
      <c r="V37" s="74"/>
      <c r="W37" s="135">
        <f t="shared" si="11"/>
        <v>0</v>
      </c>
      <c r="Y37" s="75"/>
    </row>
    <row r="38" spans="2:26" s="62" customFormat="1">
      <c r="B38" s="66" t="s">
        <v>293</v>
      </c>
      <c r="C38" s="65" t="s">
        <v>303</v>
      </c>
      <c r="D38" s="65" t="s">
        <v>282</v>
      </c>
      <c r="E38" s="77"/>
      <c r="F38" s="75"/>
      <c r="G38" s="75"/>
      <c r="H38" s="74"/>
      <c r="I38" s="74"/>
      <c r="J38" s="74"/>
      <c r="K38" s="74"/>
      <c r="L38" s="131">
        <f t="shared" si="8"/>
        <v>0</v>
      </c>
      <c r="M38" s="67"/>
      <c r="N38" s="132">
        <f t="shared" si="9"/>
        <v>0</v>
      </c>
      <c r="O38" s="132">
        <f t="shared" si="10"/>
        <v>0</v>
      </c>
      <c r="P38" s="131">
        <f t="shared" si="6"/>
        <v>0</v>
      </c>
      <c r="Q38" s="131">
        <f t="shared" si="7"/>
        <v>0</v>
      </c>
      <c r="R38" s="67"/>
      <c r="S38" s="67"/>
      <c r="T38" s="74"/>
      <c r="U38" s="74"/>
      <c r="V38" s="74"/>
      <c r="W38" s="135">
        <f t="shared" si="11"/>
        <v>0</v>
      </c>
      <c r="Y38" s="75"/>
    </row>
    <row r="39" spans="2:26" s="62" customFormat="1">
      <c r="B39" s="66" t="s">
        <v>293</v>
      </c>
      <c r="C39" s="65" t="s">
        <v>335</v>
      </c>
      <c r="D39" s="65" t="s">
        <v>282</v>
      </c>
      <c r="E39" s="77"/>
      <c r="F39" s="75"/>
      <c r="G39" s="75"/>
      <c r="H39" s="74"/>
      <c r="I39" s="74"/>
      <c r="J39" s="74"/>
      <c r="K39" s="74"/>
      <c r="L39" s="131">
        <f t="shared" si="8"/>
        <v>0</v>
      </c>
      <c r="M39" s="67"/>
      <c r="N39" s="132">
        <f t="shared" si="9"/>
        <v>0</v>
      </c>
      <c r="O39" s="132">
        <f t="shared" si="10"/>
        <v>0</v>
      </c>
      <c r="P39" s="131">
        <f t="shared" si="6"/>
        <v>0</v>
      </c>
      <c r="Q39" s="131">
        <f t="shared" si="7"/>
        <v>0</v>
      </c>
      <c r="R39" s="67"/>
      <c r="S39" s="67"/>
      <c r="T39" s="74"/>
      <c r="U39" s="74"/>
      <c r="V39" s="74"/>
      <c r="W39" s="135">
        <f t="shared" si="11"/>
        <v>0</v>
      </c>
      <c r="Y39" s="75"/>
    </row>
    <row r="40" spans="2:26">
      <c r="B40" s="66" t="s">
        <v>317</v>
      </c>
      <c r="C40" s="66" t="s">
        <v>318</v>
      </c>
      <c r="D40" s="65" t="s">
        <v>282</v>
      </c>
      <c r="E40" s="77"/>
      <c r="F40" s="75"/>
      <c r="G40" s="75"/>
      <c r="H40" s="74"/>
      <c r="I40" s="74"/>
      <c r="J40" s="74">
        <v>0</v>
      </c>
      <c r="K40" s="74"/>
      <c r="L40" s="131">
        <f t="shared" si="8"/>
        <v>0</v>
      </c>
      <c r="M40" s="67"/>
      <c r="N40" s="132">
        <f t="shared" si="9"/>
        <v>0</v>
      </c>
      <c r="O40" s="132">
        <f t="shared" si="10"/>
        <v>0</v>
      </c>
      <c r="P40" s="131">
        <f t="shared" si="6"/>
        <v>0</v>
      </c>
      <c r="Q40" s="131">
        <f t="shared" si="7"/>
        <v>0</v>
      </c>
      <c r="R40" s="67"/>
      <c r="S40" s="67"/>
      <c r="T40" s="74"/>
      <c r="U40" s="74"/>
      <c r="V40" s="74"/>
      <c r="W40" s="135">
        <f t="shared" si="11"/>
        <v>0</v>
      </c>
      <c r="Y40" s="75"/>
      <c r="Z40" s="59"/>
    </row>
    <row r="41" spans="2:26">
      <c r="B41" s="66" t="s">
        <v>317</v>
      </c>
      <c r="C41" s="66" t="s">
        <v>319</v>
      </c>
      <c r="D41" s="65" t="s">
        <v>282</v>
      </c>
      <c r="E41" s="77"/>
      <c r="F41" s="75"/>
      <c r="G41" s="75"/>
      <c r="H41" s="74"/>
      <c r="I41" s="74"/>
      <c r="J41" s="74">
        <v>0</v>
      </c>
      <c r="K41" s="74"/>
      <c r="L41" s="131">
        <f t="shared" si="8"/>
        <v>0</v>
      </c>
      <c r="M41" s="67"/>
      <c r="N41" s="132">
        <f t="shared" si="9"/>
        <v>0</v>
      </c>
      <c r="O41" s="132">
        <f t="shared" si="10"/>
        <v>0</v>
      </c>
      <c r="P41" s="131">
        <f t="shared" si="6"/>
        <v>0</v>
      </c>
      <c r="Q41" s="131">
        <f t="shared" si="7"/>
        <v>0</v>
      </c>
      <c r="R41" s="67"/>
      <c r="S41" s="67"/>
      <c r="T41" s="74"/>
      <c r="U41" s="74"/>
      <c r="V41" s="74"/>
      <c r="W41" s="135">
        <f t="shared" si="11"/>
        <v>0</v>
      </c>
      <c r="Y41" s="75"/>
      <c r="Z41" s="59"/>
    </row>
    <row r="42" spans="2:26" s="62" customFormat="1">
      <c r="B42" s="66" t="s">
        <v>317</v>
      </c>
      <c r="C42" s="66" t="s">
        <v>320</v>
      </c>
      <c r="D42" s="65" t="s">
        <v>287</v>
      </c>
      <c r="E42" s="77"/>
      <c r="F42" s="75"/>
      <c r="G42" s="75"/>
      <c r="H42" s="74"/>
      <c r="I42" s="74"/>
      <c r="J42" s="74">
        <v>0</v>
      </c>
      <c r="K42" s="74"/>
      <c r="L42" s="131">
        <f t="shared" si="8"/>
        <v>0</v>
      </c>
      <c r="M42" s="67"/>
      <c r="N42" s="132" t="str">
        <f t="shared" si="9"/>
        <v/>
      </c>
      <c r="O42" s="132">
        <f t="shared" si="10"/>
        <v>0</v>
      </c>
      <c r="P42" s="131">
        <f t="shared" si="6"/>
        <v>0</v>
      </c>
      <c r="Q42" s="131">
        <f t="shared" si="7"/>
        <v>0</v>
      </c>
      <c r="R42" s="67"/>
      <c r="S42" s="67"/>
      <c r="T42" s="74"/>
      <c r="U42" s="74"/>
      <c r="V42" s="74"/>
      <c r="W42" s="135">
        <f t="shared" si="11"/>
        <v>0</v>
      </c>
      <c r="Y42" s="75"/>
    </row>
    <row r="43" spans="2:26" s="62" customFormat="1">
      <c r="B43" s="66"/>
      <c r="C43" s="66"/>
      <c r="D43" s="65"/>
      <c r="E43" s="77"/>
      <c r="F43" s="75"/>
      <c r="G43" s="75"/>
      <c r="H43" s="74"/>
      <c r="I43" s="74"/>
      <c r="J43" s="74"/>
      <c r="K43" s="74"/>
      <c r="L43" s="131">
        <f t="shared" si="8"/>
        <v>0</v>
      </c>
      <c r="M43" s="67"/>
      <c r="N43" s="132" t="str">
        <f t="shared" si="9"/>
        <v/>
      </c>
      <c r="O43" s="132">
        <f t="shared" si="10"/>
        <v>0</v>
      </c>
      <c r="P43" s="131">
        <f t="shared" si="6"/>
        <v>0</v>
      </c>
      <c r="Q43" s="131">
        <f t="shared" si="7"/>
        <v>0</v>
      </c>
      <c r="R43" s="67"/>
      <c r="S43" s="67"/>
      <c r="T43" s="74"/>
      <c r="U43" s="74"/>
      <c r="V43" s="74"/>
      <c r="W43" s="135">
        <f t="shared" si="11"/>
        <v>0</v>
      </c>
      <c r="Y43" s="75"/>
    </row>
    <row r="44" spans="2:26">
      <c r="C44" s="68"/>
      <c r="D44" s="68"/>
      <c r="E44" s="69"/>
      <c r="F44" s="68"/>
      <c r="G44" s="67"/>
      <c r="H44" s="70"/>
      <c r="I44" s="70"/>
      <c r="J44" s="70"/>
      <c r="K44" s="70"/>
      <c r="L44" s="70"/>
      <c r="M44" s="59"/>
      <c r="N44" s="67"/>
      <c r="O44" s="67"/>
      <c r="P44" s="67"/>
      <c r="Q44" s="67"/>
      <c r="T44" s="70"/>
      <c r="U44" s="70"/>
      <c r="V44" s="70"/>
      <c r="W44" s="120"/>
      <c r="Y44" s="67"/>
      <c r="Z44" s="59"/>
    </row>
    <row r="45" spans="2:26">
      <c r="M45" s="59"/>
      <c r="Z45" s="59"/>
    </row>
    <row r="46" spans="2:26">
      <c r="M46" s="59"/>
      <c r="Z46" s="59"/>
    </row>
  </sheetData>
  <pageMargins left="0.70000000000000007" right="0.70000000000000007" top="0.75" bottom="0.75" header="0.30000000000000004" footer="0.30000000000000004"/>
  <pageSetup paperSize="9" orientation="portrait" horizontalDpi="0" verticalDpi="0"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59999389629810485"/>
  </sheetPr>
  <dimension ref="B2:Z46"/>
  <sheetViews>
    <sheetView showGridLines="0" zoomScale="85" zoomScaleNormal="85" workbookViewId="0">
      <pane xSplit="3" ySplit="5" topLeftCell="E6" activePane="bottomRight" state="frozen"/>
      <selection pane="topRight" activeCell="B5" sqref="B5:C5"/>
      <selection pane="bottomLeft" activeCell="B5" sqref="B5:C5"/>
      <selection pane="bottomRight" activeCell="C8" sqref="C8"/>
    </sheetView>
  </sheetViews>
  <sheetFormatPr defaultColWidth="7.140625" defaultRowHeight="15"/>
  <cols>
    <col min="1" max="1" width="5.140625" style="59" customWidth="1"/>
    <col min="2" max="2" width="25" style="59" bestFit="1" customWidth="1"/>
    <col min="3" max="3" width="39" style="59" bestFit="1" customWidth="1"/>
    <col min="4" max="4" width="10.28515625" style="59" bestFit="1" customWidth="1"/>
    <col min="5" max="5" width="16.42578125" style="61" customWidth="1"/>
    <col min="6" max="7" width="17" style="59" customWidth="1"/>
    <col min="8" max="8" width="12.85546875" style="60" customWidth="1"/>
    <col min="9" max="9" width="17.42578125" style="60" customWidth="1"/>
    <col min="10" max="11" width="14.140625" style="60" customWidth="1"/>
    <col min="12" max="12" width="14" style="60" customWidth="1"/>
    <col min="13" max="13" width="7.140625" style="1"/>
    <col min="14" max="15" width="17" style="59" customWidth="1"/>
    <col min="16" max="17" width="13.42578125" style="59" customWidth="1"/>
    <col min="18" max="18" width="18.7109375" style="59" customWidth="1"/>
    <col min="19" max="19" width="17.5703125" style="59" customWidth="1"/>
    <col min="20" max="21" width="20.85546875" style="60" customWidth="1"/>
    <col min="22" max="22" width="16.140625" style="60" customWidth="1"/>
    <col min="23" max="23" width="20.28515625" style="119" customWidth="1"/>
    <col min="24" max="24" width="7.140625" style="59" customWidth="1"/>
    <col min="25" max="25" width="15.85546875" style="59" customWidth="1"/>
    <col min="26" max="26" width="7.140625" style="1"/>
    <col min="27" max="16384" width="7.140625" style="59"/>
  </cols>
  <sheetData>
    <row r="2" spans="2:25" ht="15.75" thickBot="1">
      <c r="B2" s="4"/>
      <c r="C2" s="4"/>
      <c r="D2" s="4"/>
      <c r="E2" s="2"/>
      <c r="F2" s="4"/>
      <c r="G2" s="4"/>
      <c r="H2" s="2"/>
      <c r="I2" s="2"/>
      <c r="J2" s="2"/>
      <c r="K2" s="2"/>
      <c r="L2" s="2"/>
      <c r="N2" s="4"/>
      <c r="O2" s="4"/>
      <c r="P2" s="4"/>
      <c r="Q2" s="4"/>
      <c r="R2" s="4"/>
      <c r="S2" s="4"/>
      <c r="T2" s="2"/>
      <c r="U2" s="2"/>
      <c r="V2" s="2"/>
      <c r="W2" s="116"/>
      <c r="Y2" s="4"/>
    </row>
    <row r="3" spans="2:25" ht="15.75" thickTop="1">
      <c r="B3" s="73" t="s">
        <v>252</v>
      </c>
      <c r="W3" s="117" t="s">
        <v>253</v>
      </c>
    </row>
    <row r="4" spans="2:25">
      <c r="B4" s="66" t="s">
        <v>254</v>
      </c>
      <c r="C4" s="66" t="s">
        <v>255</v>
      </c>
      <c r="D4" s="66" t="s">
        <v>256</v>
      </c>
      <c r="E4" s="66"/>
      <c r="W4" s="115">
        <f>SUM(W7:W48)</f>
        <v>2.3112480739599381</v>
      </c>
    </row>
    <row r="5" spans="2:25" ht="60" customHeight="1" thickBot="1">
      <c r="B5" s="58" t="s">
        <v>295</v>
      </c>
      <c r="C5" s="58" t="s">
        <v>296</v>
      </c>
      <c r="D5" s="58" t="s">
        <v>259</v>
      </c>
      <c r="E5" s="63" t="s">
        <v>260</v>
      </c>
      <c r="F5" s="100" t="s">
        <v>261</v>
      </c>
      <c r="G5" s="100" t="s">
        <v>262</v>
      </c>
      <c r="H5" s="100" t="s">
        <v>263</v>
      </c>
      <c r="I5" s="100" t="s">
        <v>264</v>
      </c>
      <c r="J5" s="100" t="s">
        <v>265</v>
      </c>
      <c r="K5" s="100" t="s">
        <v>266</v>
      </c>
      <c r="L5" s="100" t="s">
        <v>267</v>
      </c>
      <c r="M5" s="101"/>
      <c r="N5" s="102" t="s">
        <v>268</v>
      </c>
      <c r="O5" s="102" t="s">
        <v>269</v>
      </c>
      <c r="P5" s="102" t="s">
        <v>270</v>
      </c>
      <c r="Q5" s="102" t="s">
        <v>271</v>
      </c>
      <c r="R5" s="102" t="s">
        <v>272</v>
      </c>
      <c r="S5" s="102" t="s">
        <v>273</v>
      </c>
      <c r="T5" s="100" t="s">
        <v>274</v>
      </c>
      <c r="U5" s="100" t="s">
        <v>275</v>
      </c>
      <c r="V5" s="100" t="s">
        <v>276</v>
      </c>
      <c r="W5" s="118" t="s">
        <v>277</v>
      </c>
      <c r="X5" s="103"/>
      <c r="Y5" s="100" t="s">
        <v>278</v>
      </c>
    </row>
    <row r="6" spans="2:25" ht="15.75" thickTop="1"/>
    <row r="7" spans="2:25" s="59" customFormat="1" ht="15.75" thickBot="1">
      <c r="B7" s="64" t="s">
        <v>279</v>
      </c>
      <c r="C7" s="68"/>
      <c r="D7" s="68"/>
      <c r="E7" s="69"/>
      <c r="F7" s="68"/>
      <c r="G7" s="67"/>
      <c r="H7" s="70"/>
      <c r="I7" s="70"/>
      <c r="J7" s="70"/>
      <c r="K7" s="70"/>
      <c r="L7" s="70"/>
      <c r="M7" s="1"/>
      <c r="N7" s="67"/>
      <c r="O7" s="67"/>
      <c r="P7" s="67"/>
      <c r="Q7" s="67"/>
      <c r="R7" s="67"/>
      <c r="T7" s="70"/>
      <c r="U7" s="70"/>
      <c r="V7" s="70"/>
      <c r="W7" s="120"/>
      <c r="Y7" s="67"/>
    </row>
    <row r="8" spans="2:25" s="67" customFormat="1">
      <c r="B8" s="66" t="s">
        <v>280</v>
      </c>
      <c r="C8" s="66" t="s">
        <v>336</v>
      </c>
      <c r="D8" s="65" t="s">
        <v>282</v>
      </c>
      <c r="E8" s="110">
        <v>59</v>
      </c>
      <c r="F8" s="75"/>
      <c r="G8" s="75"/>
      <c r="H8" s="74"/>
      <c r="I8" s="74" t="s">
        <v>292</v>
      </c>
      <c r="J8" s="109">
        <v>44</v>
      </c>
      <c r="K8" s="74"/>
      <c r="L8" s="131">
        <f>IF($D8="MW",$E8,$J8*$E8/3.6/1000)</f>
        <v>0.72111111111111104</v>
      </c>
      <c r="N8" s="131">
        <f>IFERROR(IF(D8="kg/hr",E8/$E$8,""),"")</f>
        <v>1</v>
      </c>
      <c r="O8" s="131">
        <f>IFERROR(E8/$E$27,"")</f>
        <v>1</v>
      </c>
      <c r="P8" s="131">
        <f>IFERROR(L8*1000/$E$8*3.6,"")</f>
        <v>44</v>
      </c>
      <c r="Q8" s="131">
        <f>IFERROR(L8*1000/$E$27*3.6,"")</f>
        <v>44</v>
      </c>
      <c r="T8" s="70"/>
      <c r="U8" s="70"/>
      <c r="V8" s="70"/>
      <c r="W8" s="120"/>
      <c r="Y8" s="82"/>
    </row>
    <row r="9" spans="2:25" s="67" customFormat="1">
      <c r="B9" s="66"/>
      <c r="C9" s="65"/>
      <c r="D9" s="65"/>
      <c r="E9" s="76"/>
      <c r="F9" s="75"/>
      <c r="G9" s="75"/>
      <c r="H9" s="74"/>
      <c r="I9" s="74"/>
      <c r="J9" s="74"/>
      <c r="K9" s="74"/>
      <c r="L9" s="131">
        <f t="shared" ref="L9:L24" si="0">IF($D9="MW",$E9,$J9*$E9/3.6/1000)</f>
        <v>0</v>
      </c>
      <c r="N9" s="131" t="str">
        <f t="shared" ref="N9:N24" si="1">IFERROR(IF(D9="kg/hr",E9/$E$8,""),"")</f>
        <v/>
      </c>
      <c r="O9" s="131">
        <f t="shared" ref="O9:O24" si="2">IFERROR(E9/$E$27,"")</f>
        <v>0</v>
      </c>
      <c r="P9" s="131">
        <f t="shared" ref="P9:P24" si="3">IFERROR(L9*1000/$E$8*3.6,"")</f>
        <v>0</v>
      </c>
      <c r="Q9" s="131">
        <f t="shared" ref="Q9:Q24" si="4">IFERROR(L9*1000/$E$27*3.6,"")</f>
        <v>0</v>
      </c>
      <c r="T9" s="74"/>
      <c r="U9" s="74"/>
      <c r="V9" s="74"/>
      <c r="W9" s="135">
        <f>IFERROR(IF(D9="kg/hr", $T9*$E9/$E$27/$J$27, $U9*($E9*1000*3.6)/$E$27/$J$27), "fields to the left still to be filled")</f>
        <v>0</v>
      </c>
      <c r="Y9" s="75"/>
    </row>
    <row r="10" spans="2:25" s="59" customFormat="1">
      <c r="B10" s="66"/>
      <c r="C10" s="65"/>
      <c r="D10" s="65"/>
      <c r="E10" s="76"/>
      <c r="F10" s="75"/>
      <c r="G10" s="75"/>
      <c r="H10" s="74"/>
      <c r="I10" s="74"/>
      <c r="J10" s="74"/>
      <c r="K10" s="74"/>
      <c r="L10" s="131">
        <f t="shared" si="0"/>
        <v>0</v>
      </c>
      <c r="M10" s="67"/>
      <c r="N10" s="131" t="str">
        <f t="shared" si="1"/>
        <v/>
      </c>
      <c r="O10" s="131">
        <f t="shared" si="2"/>
        <v>0</v>
      </c>
      <c r="P10" s="131">
        <f t="shared" si="3"/>
        <v>0</v>
      </c>
      <c r="Q10" s="131">
        <f t="shared" si="4"/>
        <v>0</v>
      </c>
      <c r="R10" s="67"/>
      <c r="S10" s="67"/>
      <c r="T10" s="74"/>
      <c r="U10" s="74"/>
      <c r="V10" s="74"/>
      <c r="W10" s="135">
        <f t="shared" ref="W10:W24" si="5">IFERROR(IF(D10="kg/hr", $T10*$E10/$E$27/$J$27, $U10*($E10*1000*3.6)/$E$27/$J$27), "fields to the left still to be filled")</f>
        <v>0</v>
      </c>
      <c r="Y10" s="75"/>
    </row>
    <row r="11" spans="2:25" s="62" customFormat="1">
      <c r="B11" s="66"/>
      <c r="C11" s="65"/>
      <c r="D11" s="65"/>
      <c r="E11" s="77"/>
      <c r="F11" s="75"/>
      <c r="G11" s="75"/>
      <c r="H11" s="74"/>
      <c r="I11" s="74"/>
      <c r="J11" s="74"/>
      <c r="K11" s="74"/>
      <c r="L11" s="131">
        <f t="shared" si="0"/>
        <v>0</v>
      </c>
      <c r="M11" s="67"/>
      <c r="N11" s="131" t="str">
        <f t="shared" si="1"/>
        <v/>
      </c>
      <c r="O11" s="131">
        <f t="shared" si="2"/>
        <v>0</v>
      </c>
      <c r="P11" s="131">
        <f t="shared" si="3"/>
        <v>0</v>
      </c>
      <c r="Q11" s="131">
        <f t="shared" si="4"/>
        <v>0</v>
      </c>
      <c r="R11" s="67"/>
      <c r="S11" s="67"/>
      <c r="T11" s="74"/>
      <c r="U11" s="74"/>
      <c r="V11" s="74"/>
      <c r="W11" s="135">
        <f t="shared" si="5"/>
        <v>0</v>
      </c>
      <c r="Y11" s="83"/>
    </row>
    <row r="12" spans="2:25" s="62" customFormat="1">
      <c r="B12" s="66"/>
      <c r="C12" s="65"/>
      <c r="D12" s="65"/>
      <c r="E12" s="77"/>
      <c r="F12" s="75"/>
      <c r="G12" s="75"/>
      <c r="H12" s="74"/>
      <c r="I12" s="74"/>
      <c r="J12" s="74"/>
      <c r="K12" s="74"/>
      <c r="L12" s="131">
        <f t="shared" si="0"/>
        <v>0</v>
      </c>
      <c r="M12" s="67"/>
      <c r="N12" s="131" t="str">
        <f t="shared" si="1"/>
        <v/>
      </c>
      <c r="O12" s="131">
        <f t="shared" si="2"/>
        <v>0</v>
      </c>
      <c r="P12" s="131">
        <f t="shared" si="3"/>
        <v>0</v>
      </c>
      <c r="Q12" s="131">
        <f t="shared" si="4"/>
        <v>0</v>
      </c>
      <c r="R12" s="67"/>
      <c r="S12" s="67"/>
      <c r="T12" s="74"/>
      <c r="U12" s="74"/>
      <c r="V12" s="74"/>
      <c r="W12" s="135">
        <f t="shared" si="5"/>
        <v>0</v>
      </c>
      <c r="Y12" s="83"/>
    </row>
    <row r="13" spans="2:25" s="59" customFormat="1">
      <c r="B13" s="66"/>
      <c r="C13" s="65"/>
      <c r="D13" s="65"/>
      <c r="E13" s="77"/>
      <c r="F13" s="75"/>
      <c r="G13" s="75"/>
      <c r="H13" s="74"/>
      <c r="I13" s="74"/>
      <c r="J13" s="74"/>
      <c r="K13" s="74"/>
      <c r="L13" s="131">
        <f t="shared" si="0"/>
        <v>0</v>
      </c>
      <c r="M13" s="67"/>
      <c r="N13" s="131" t="str">
        <f t="shared" si="1"/>
        <v/>
      </c>
      <c r="O13" s="131">
        <f t="shared" si="2"/>
        <v>0</v>
      </c>
      <c r="P13" s="131">
        <f t="shared" si="3"/>
        <v>0</v>
      </c>
      <c r="Q13" s="131">
        <f t="shared" si="4"/>
        <v>0</v>
      </c>
      <c r="R13" s="67"/>
      <c r="S13" s="67"/>
      <c r="T13" s="74"/>
      <c r="U13" s="74"/>
      <c r="V13" s="74"/>
      <c r="W13" s="135">
        <f t="shared" si="5"/>
        <v>0</v>
      </c>
      <c r="Y13" s="83"/>
    </row>
    <row r="14" spans="2:25" s="59" customFormat="1">
      <c r="B14" s="66"/>
      <c r="C14" s="65"/>
      <c r="D14" s="65"/>
      <c r="E14" s="77"/>
      <c r="F14" s="75"/>
      <c r="G14" s="75"/>
      <c r="H14" s="74"/>
      <c r="I14" s="74"/>
      <c r="J14" s="74"/>
      <c r="K14" s="74"/>
      <c r="L14" s="131">
        <f t="shared" si="0"/>
        <v>0</v>
      </c>
      <c r="M14" s="67"/>
      <c r="N14" s="131" t="str">
        <f t="shared" si="1"/>
        <v/>
      </c>
      <c r="O14" s="131">
        <f t="shared" si="2"/>
        <v>0</v>
      </c>
      <c r="P14" s="131">
        <f t="shared" si="3"/>
        <v>0</v>
      </c>
      <c r="Q14" s="131">
        <f t="shared" si="4"/>
        <v>0</v>
      </c>
      <c r="R14" s="67"/>
      <c r="S14" s="67"/>
      <c r="T14" s="74"/>
      <c r="U14" s="74"/>
      <c r="V14" s="74"/>
      <c r="W14" s="135">
        <f t="shared" si="5"/>
        <v>0</v>
      </c>
      <c r="Y14" s="83"/>
    </row>
    <row r="15" spans="2:25" s="59" customFormat="1">
      <c r="B15" s="66"/>
      <c r="C15" s="65"/>
      <c r="D15" s="65"/>
      <c r="E15" s="77"/>
      <c r="F15" s="75"/>
      <c r="G15" s="75"/>
      <c r="H15" s="74"/>
      <c r="I15" s="74"/>
      <c r="J15" s="74"/>
      <c r="K15" s="74"/>
      <c r="L15" s="131">
        <f t="shared" si="0"/>
        <v>0</v>
      </c>
      <c r="M15" s="67"/>
      <c r="N15" s="131" t="str">
        <f t="shared" si="1"/>
        <v/>
      </c>
      <c r="O15" s="131">
        <f t="shared" si="2"/>
        <v>0</v>
      </c>
      <c r="P15" s="131">
        <f t="shared" si="3"/>
        <v>0</v>
      </c>
      <c r="Q15" s="131">
        <f t="shared" si="4"/>
        <v>0</v>
      </c>
      <c r="R15" s="67"/>
      <c r="S15" s="67"/>
      <c r="T15" s="74"/>
      <c r="U15" s="74"/>
      <c r="V15" s="74"/>
      <c r="W15" s="135">
        <f t="shared" si="5"/>
        <v>0</v>
      </c>
      <c r="Y15" s="83"/>
    </row>
    <row r="16" spans="2:25" s="59" customFormat="1">
      <c r="B16" s="66"/>
      <c r="C16" s="65"/>
      <c r="D16" s="65"/>
      <c r="E16" s="77"/>
      <c r="F16" s="75"/>
      <c r="G16" s="75"/>
      <c r="H16" s="74"/>
      <c r="I16" s="74"/>
      <c r="J16" s="74"/>
      <c r="K16" s="74"/>
      <c r="L16" s="131">
        <f t="shared" si="0"/>
        <v>0</v>
      </c>
      <c r="M16" s="67"/>
      <c r="N16" s="131" t="str">
        <f t="shared" si="1"/>
        <v/>
      </c>
      <c r="O16" s="131">
        <f t="shared" si="2"/>
        <v>0</v>
      </c>
      <c r="P16" s="131">
        <f t="shared" si="3"/>
        <v>0</v>
      </c>
      <c r="Q16" s="131">
        <f t="shared" si="4"/>
        <v>0</v>
      </c>
      <c r="R16" s="67"/>
      <c r="S16" s="67"/>
      <c r="T16" s="74"/>
      <c r="U16" s="74"/>
      <c r="V16" s="74"/>
      <c r="W16" s="135">
        <f t="shared" si="5"/>
        <v>0</v>
      </c>
      <c r="Y16" s="83"/>
    </row>
    <row r="17" spans="2:25" s="59" customFormat="1">
      <c r="B17" s="66"/>
      <c r="C17" s="65"/>
      <c r="D17" s="65"/>
      <c r="E17" s="77"/>
      <c r="F17" s="75"/>
      <c r="G17" s="75"/>
      <c r="H17" s="74"/>
      <c r="I17" s="74"/>
      <c r="J17" s="74"/>
      <c r="K17" s="74"/>
      <c r="L17" s="131">
        <f t="shared" si="0"/>
        <v>0</v>
      </c>
      <c r="M17" s="67"/>
      <c r="N17" s="131" t="str">
        <f t="shared" si="1"/>
        <v/>
      </c>
      <c r="O17" s="131">
        <f t="shared" si="2"/>
        <v>0</v>
      </c>
      <c r="P17" s="131">
        <f t="shared" si="3"/>
        <v>0</v>
      </c>
      <c r="Q17" s="131">
        <f t="shared" si="4"/>
        <v>0</v>
      </c>
      <c r="R17" s="67"/>
      <c r="S17" s="67"/>
      <c r="T17" s="74"/>
      <c r="U17" s="74"/>
      <c r="V17" s="74"/>
      <c r="W17" s="135">
        <f t="shared" si="5"/>
        <v>0</v>
      </c>
      <c r="Y17" s="83"/>
    </row>
    <row r="18" spans="2:25" s="59" customFormat="1">
      <c r="B18" s="66"/>
      <c r="C18" s="65"/>
      <c r="D18" s="65"/>
      <c r="E18" s="77"/>
      <c r="F18" s="75"/>
      <c r="G18" s="75"/>
      <c r="H18" s="74"/>
      <c r="I18" s="74"/>
      <c r="J18" s="74"/>
      <c r="K18" s="74"/>
      <c r="L18" s="131">
        <f t="shared" si="0"/>
        <v>0</v>
      </c>
      <c r="M18" s="67"/>
      <c r="N18" s="131" t="str">
        <f t="shared" si="1"/>
        <v/>
      </c>
      <c r="O18" s="131">
        <f t="shared" si="2"/>
        <v>0</v>
      </c>
      <c r="P18" s="131">
        <f t="shared" si="3"/>
        <v>0</v>
      </c>
      <c r="Q18" s="131">
        <f t="shared" si="4"/>
        <v>0</v>
      </c>
      <c r="R18" s="67"/>
      <c r="S18" s="67"/>
      <c r="T18" s="74"/>
      <c r="U18" s="74"/>
      <c r="V18" s="74"/>
      <c r="W18" s="135">
        <f t="shared" si="5"/>
        <v>0</v>
      </c>
      <c r="Y18" s="83"/>
    </row>
    <row r="19" spans="2:25" s="59" customFormat="1" ht="15" customHeight="1">
      <c r="B19" s="66" t="s">
        <v>285</v>
      </c>
      <c r="C19" s="65" t="s">
        <v>299</v>
      </c>
      <c r="D19" s="65" t="s">
        <v>282</v>
      </c>
      <c r="E19" s="111">
        <v>2</v>
      </c>
      <c r="F19" s="75"/>
      <c r="G19" s="75"/>
      <c r="H19" s="74"/>
      <c r="I19" s="109" t="s">
        <v>283</v>
      </c>
      <c r="J19" s="109">
        <v>44</v>
      </c>
      <c r="K19" s="74"/>
      <c r="L19" s="131">
        <f t="shared" si="0"/>
        <v>2.4444444444444442E-2</v>
      </c>
      <c r="M19" s="67"/>
      <c r="N19" s="131">
        <f t="shared" si="1"/>
        <v>3.3898305084745763E-2</v>
      </c>
      <c r="O19" s="131">
        <f t="shared" si="2"/>
        <v>3.3898305084745763E-2</v>
      </c>
      <c r="P19" s="131">
        <f t="shared" si="3"/>
        <v>1.4915254237288136</v>
      </c>
      <c r="Q19" s="131">
        <f t="shared" si="4"/>
        <v>1.4915254237288136</v>
      </c>
      <c r="R19" s="67"/>
      <c r="S19" s="67"/>
      <c r="T19" s="109">
        <v>3000</v>
      </c>
      <c r="U19" s="74"/>
      <c r="V19" s="74"/>
      <c r="W19" s="135">
        <f t="shared" si="5"/>
        <v>2.3112480739599381</v>
      </c>
      <c r="Y19" s="83"/>
    </row>
    <row r="20" spans="2:25" s="59" customFormat="1">
      <c r="B20" s="66"/>
      <c r="C20" s="65"/>
      <c r="D20" s="65"/>
      <c r="E20" s="77"/>
      <c r="F20" s="75"/>
      <c r="G20" s="75"/>
      <c r="H20" s="74"/>
      <c r="I20" s="74"/>
      <c r="J20" s="74"/>
      <c r="K20" s="74"/>
      <c r="L20" s="131">
        <f t="shared" si="0"/>
        <v>0</v>
      </c>
      <c r="M20" s="67"/>
      <c r="N20" s="131" t="str">
        <f t="shared" si="1"/>
        <v/>
      </c>
      <c r="O20" s="131">
        <f t="shared" si="2"/>
        <v>0</v>
      </c>
      <c r="P20" s="131">
        <f t="shared" si="3"/>
        <v>0</v>
      </c>
      <c r="Q20" s="131">
        <f t="shared" si="4"/>
        <v>0</v>
      </c>
      <c r="R20" s="67"/>
      <c r="S20" s="67"/>
      <c r="T20" s="74"/>
      <c r="U20" s="74"/>
      <c r="V20" s="74"/>
      <c r="W20" s="135">
        <f t="shared" si="5"/>
        <v>0</v>
      </c>
      <c r="Y20" s="83"/>
    </row>
    <row r="21" spans="2:25" s="59" customFormat="1">
      <c r="B21" s="66"/>
      <c r="C21" s="65"/>
      <c r="D21" s="65"/>
      <c r="E21" s="77"/>
      <c r="F21" s="75"/>
      <c r="G21" s="75"/>
      <c r="H21" s="74"/>
      <c r="I21" s="74"/>
      <c r="J21" s="74"/>
      <c r="K21" s="74"/>
      <c r="L21" s="131">
        <f t="shared" si="0"/>
        <v>0</v>
      </c>
      <c r="M21" s="67"/>
      <c r="N21" s="131" t="str">
        <f t="shared" si="1"/>
        <v/>
      </c>
      <c r="O21" s="131">
        <f t="shared" si="2"/>
        <v>0</v>
      </c>
      <c r="P21" s="131">
        <f t="shared" si="3"/>
        <v>0</v>
      </c>
      <c r="Q21" s="131">
        <f t="shared" si="4"/>
        <v>0</v>
      </c>
      <c r="R21" s="67"/>
      <c r="S21" s="67"/>
      <c r="T21" s="74"/>
      <c r="U21" s="74"/>
      <c r="V21" s="74"/>
      <c r="W21" s="135">
        <f t="shared" si="5"/>
        <v>0</v>
      </c>
      <c r="Y21" s="83"/>
    </row>
    <row r="22" spans="2:25" s="59" customFormat="1">
      <c r="B22" s="66"/>
      <c r="C22" s="65"/>
      <c r="D22" s="65"/>
      <c r="E22" s="77"/>
      <c r="F22" s="75"/>
      <c r="G22" s="75"/>
      <c r="H22" s="74"/>
      <c r="I22" s="74"/>
      <c r="J22" s="74"/>
      <c r="K22" s="74"/>
      <c r="L22" s="131">
        <f t="shared" si="0"/>
        <v>0</v>
      </c>
      <c r="M22" s="67"/>
      <c r="N22" s="131" t="str">
        <f t="shared" si="1"/>
        <v/>
      </c>
      <c r="O22" s="131">
        <f t="shared" si="2"/>
        <v>0</v>
      </c>
      <c r="P22" s="131">
        <f t="shared" si="3"/>
        <v>0</v>
      </c>
      <c r="Q22" s="131">
        <f t="shared" si="4"/>
        <v>0</v>
      </c>
      <c r="R22" s="67"/>
      <c r="S22" s="67"/>
      <c r="T22" s="74"/>
      <c r="U22" s="74"/>
      <c r="V22" s="74"/>
      <c r="W22" s="135">
        <f t="shared" si="5"/>
        <v>0</v>
      </c>
      <c r="Y22" s="83"/>
    </row>
    <row r="23" spans="2:25" s="59" customFormat="1">
      <c r="B23" s="66"/>
      <c r="C23" s="65"/>
      <c r="D23" s="65"/>
      <c r="E23" s="77"/>
      <c r="F23" s="75"/>
      <c r="G23" s="75"/>
      <c r="H23" s="74"/>
      <c r="I23" s="74"/>
      <c r="J23" s="74"/>
      <c r="K23" s="74"/>
      <c r="L23" s="131">
        <f t="shared" si="0"/>
        <v>0</v>
      </c>
      <c r="M23" s="67"/>
      <c r="N23" s="131" t="str">
        <f t="shared" si="1"/>
        <v/>
      </c>
      <c r="O23" s="131">
        <f t="shared" si="2"/>
        <v>0</v>
      </c>
      <c r="P23" s="131">
        <f t="shared" si="3"/>
        <v>0</v>
      </c>
      <c r="Q23" s="131">
        <f t="shared" si="4"/>
        <v>0</v>
      </c>
      <c r="R23" s="67"/>
      <c r="S23" s="67"/>
      <c r="T23" s="74"/>
      <c r="U23" s="74"/>
      <c r="V23" s="74"/>
      <c r="W23" s="135">
        <f t="shared" si="5"/>
        <v>0</v>
      </c>
      <c r="Y23" s="83"/>
    </row>
    <row r="24" spans="2:25" s="59" customFormat="1">
      <c r="B24" s="65"/>
      <c r="C24" s="66"/>
      <c r="D24" s="65"/>
      <c r="E24" s="77"/>
      <c r="F24" s="75"/>
      <c r="G24" s="75"/>
      <c r="H24" s="74"/>
      <c r="I24" s="74"/>
      <c r="J24" s="74"/>
      <c r="K24" s="74"/>
      <c r="L24" s="131">
        <f t="shared" si="0"/>
        <v>0</v>
      </c>
      <c r="M24" s="67"/>
      <c r="N24" s="131" t="str">
        <f t="shared" si="1"/>
        <v/>
      </c>
      <c r="O24" s="131">
        <f t="shared" si="2"/>
        <v>0</v>
      </c>
      <c r="P24" s="131">
        <f t="shared" si="3"/>
        <v>0</v>
      </c>
      <c r="Q24" s="131">
        <f t="shared" si="4"/>
        <v>0</v>
      </c>
      <c r="R24" s="67"/>
      <c r="S24" s="67"/>
      <c r="T24" s="74"/>
      <c r="U24" s="74"/>
      <c r="V24" s="74"/>
      <c r="W24" s="135">
        <f t="shared" si="5"/>
        <v>0</v>
      </c>
      <c r="Y24" s="83"/>
    </row>
    <row r="25" spans="2:25" s="59" customFormat="1">
      <c r="C25" s="68"/>
      <c r="D25" s="68"/>
      <c r="E25" s="78"/>
      <c r="F25" s="84"/>
      <c r="G25" s="85"/>
      <c r="H25" s="80"/>
      <c r="I25" s="80"/>
      <c r="J25" s="80"/>
      <c r="K25" s="80"/>
      <c r="L25" s="80"/>
      <c r="M25" s="108"/>
      <c r="N25" s="85"/>
      <c r="O25" s="85"/>
      <c r="P25" s="85"/>
      <c r="Q25" s="85"/>
      <c r="R25" s="67"/>
      <c r="S25" s="67"/>
      <c r="T25" s="80"/>
      <c r="U25" s="80"/>
      <c r="V25" s="80"/>
      <c r="W25" s="122"/>
      <c r="Y25" s="85"/>
    </row>
    <row r="26" spans="2:25" s="59" customFormat="1" ht="15.75" thickBot="1">
      <c r="B26" s="64" t="s">
        <v>290</v>
      </c>
      <c r="C26" s="71"/>
      <c r="D26" s="71"/>
      <c r="E26" s="79"/>
      <c r="F26" s="81"/>
      <c r="G26" s="86"/>
      <c r="H26" s="81"/>
      <c r="I26" s="81"/>
      <c r="J26" s="81"/>
      <c r="K26" s="81"/>
      <c r="L26" s="81"/>
      <c r="M26" s="108"/>
      <c r="N26" s="86"/>
      <c r="O26" s="86"/>
      <c r="P26" s="86"/>
      <c r="Q26" s="86"/>
      <c r="R26" s="72"/>
      <c r="S26" s="67"/>
      <c r="T26" s="81"/>
      <c r="U26" s="81"/>
      <c r="V26" s="81"/>
      <c r="W26" s="123"/>
      <c r="Y26" s="86"/>
    </row>
    <row r="27" spans="2:25" s="67" customFormat="1">
      <c r="B27" s="66" t="s">
        <v>291</v>
      </c>
      <c r="C27" s="66" t="s">
        <v>336</v>
      </c>
      <c r="D27" s="65" t="s">
        <v>282</v>
      </c>
      <c r="E27" s="111">
        <v>59</v>
      </c>
      <c r="F27" s="75"/>
      <c r="G27" s="75"/>
      <c r="H27" s="75"/>
      <c r="I27" s="75" t="s">
        <v>292</v>
      </c>
      <c r="J27" s="82">
        <v>44</v>
      </c>
      <c r="K27" s="75"/>
      <c r="L27" s="131">
        <f>IF($D27="MW",$E27,$J27*$E27/3.6/1000)</f>
        <v>0.72111111111111104</v>
      </c>
      <c r="N27" s="132">
        <f>IFERROR(IF(D27="kg/hr",E27/$E$8,""),"")</f>
        <v>1</v>
      </c>
      <c r="O27" s="132">
        <f>IFERROR(E27/$E$27,"")</f>
        <v>1</v>
      </c>
      <c r="P27" s="131">
        <f t="shared" ref="P27:P43" si="6">IFERROR(L27*1000/$E$8*3.6,"")</f>
        <v>44</v>
      </c>
      <c r="Q27" s="131">
        <f t="shared" ref="Q27:Q43" si="7">IFERROR(L27*1000/$E$27*3.6,"")</f>
        <v>44</v>
      </c>
      <c r="R27" s="133">
        <f>IFERROR(L27/L8,"")</f>
        <v>1</v>
      </c>
      <c r="S27" s="134">
        <f>IFERROR(L27/(SUM($L$27:$L$29)),"")</f>
        <v>1</v>
      </c>
      <c r="T27" s="81"/>
      <c r="U27" s="81"/>
      <c r="V27" s="81"/>
      <c r="W27" s="123"/>
      <c r="Y27" s="75"/>
    </row>
    <row r="28" spans="2:25" s="62" customFormat="1">
      <c r="B28" s="66"/>
      <c r="C28" s="66"/>
      <c r="D28" s="65"/>
      <c r="E28" s="77"/>
      <c r="F28" s="75"/>
      <c r="G28" s="75"/>
      <c r="H28" s="74"/>
      <c r="I28" s="74"/>
      <c r="J28" s="74"/>
      <c r="K28" s="74"/>
      <c r="L28" s="131">
        <f t="shared" ref="L28:L43" si="8">IF($D28="MW",$E28,$J28*$E28/3.6/1000)</f>
        <v>0</v>
      </c>
      <c r="M28" s="67"/>
      <c r="N28" s="132" t="str">
        <f t="shared" ref="N28:N43" si="9">IFERROR(IF(D28="kg/hr",E28/$E$8,""),"")</f>
        <v/>
      </c>
      <c r="O28" s="132">
        <f t="shared" ref="O28:O43" si="10">IFERROR(E28/$E$27,"")</f>
        <v>0</v>
      </c>
      <c r="P28" s="131">
        <f t="shared" si="6"/>
        <v>0</v>
      </c>
      <c r="Q28" s="131">
        <f t="shared" si="7"/>
        <v>0</v>
      </c>
      <c r="R28" s="67"/>
      <c r="S28" s="134">
        <f>IFERROR(L28/(SUM($L$27:$L$29)),"")</f>
        <v>0</v>
      </c>
      <c r="T28" s="81"/>
      <c r="U28" s="81"/>
      <c r="V28" s="81"/>
      <c r="W28" s="123"/>
      <c r="Y28" s="75"/>
    </row>
    <row r="29" spans="2:25" s="62" customFormat="1">
      <c r="B29" s="66"/>
      <c r="C29" s="66"/>
      <c r="D29" s="65"/>
      <c r="E29" s="77"/>
      <c r="F29" s="75"/>
      <c r="G29" s="75"/>
      <c r="H29" s="74"/>
      <c r="I29" s="74"/>
      <c r="J29" s="74"/>
      <c r="K29" s="74"/>
      <c r="L29" s="131">
        <f t="shared" si="8"/>
        <v>0</v>
      </c>
      <c r="M29" s="67"/>
      <c r="N29" s="132" t="str">
        <f t="shared" si="9"/>
        <v/>
      </c>
      <c r="O29" s="132">
        <f t="shared" si="10"/>
        <v>0</v>
      </c>
      <c r="P29" s="131">
        <f t="shared" si="6"/>
        <v>0</v>
      </c>
      <c r="Q29" s="131">
        <f t="shared" si="7"/>
        <v>0</v>
      </c>
      <c r="R29" s="67"/>
      <c r="S29" s="134">
        <f>IFERROR(L29/(SUM($L$27:$L$29)),"")</f>
        <v>0</v>
      </c>
      <c r="T29" s="81"/>
      <c r="U29" s="81"/>
      <c r="V29" s="81"/>
      <c r="W29" s="123"/>
      <c r="Y29" s="75"/>
    </row>
    <row r="30" spans="2:25" s="62" customFormat="1">
      <c r="B30" s="66"/>
      <c r="C30" s="65"/>
      <c r="D30" s="65"/>
      <c r="E30" s="77"/>
      <c r="F30" s="75"/>
      <c r="G30" s="75"/>
      <c r="H30" s="74"/>
      <c r="I30" s="74"/>
      <c r="J30" s="74"/>
      <c r="K30" s="74"/>
      <c r="L30" s="131">
        <f t="shared" si="8"/>
        <v>0</v>
      </c>
      <c r="M30" s="67"/>
      <c r="N30" s="132" t="str">
        <f t="shared" si="9"/>
        <v/>
      </c>
      <c r="O30" s="132">
        <f t="shared" si="10"/>
        <v>0</v>
      </c>
      <c r="P30" s="131">
        <f t="shared" si="6"/>
        <v>0</v>
      </c>
      <c r="Q30" s="131">
        <f t="shared" si="7"/>
        <v>0</v>
      </c>
      <c r="R30" s="67"/>
      <c r="S30" s="67"/>
      <c r="T30" s="74"/>
      <c r="U30" s="74"/>
      <c r="V30" s="74"/>
      <c r="W30" s="135">
        <f t="shared" ref="W30:W43" si="11">IFERROR(IF(D30="kg/hr", $T30*$E30/$E$27/$J$27, $U30*($E30*1000*3.6)/$E$27/$J$27), "fields to the left still to be filled")</f>
        <v>0</v>
      </c>
      <c r="Y30" s="75"/>
    </row>
    <row r="31" spans="2:25" s="62" customFormat="1">
      <c r="B31" s="66"/>
      <c r="C31" s="65"/>
      <c r="D31" s="65"/>
      <c r="E31" s="77"/>
      <c r="F31" s="75"/>
      <c r="G31" s="75"/>
      <c r="H31" s="74"/>
      <c r="I31" s="74"/>
      <c r="J31" s="74"/>
      <c r="K31" s="74"/>
      <c r="L31" s="131">
        <f t="shared" si="8"/>
        <v>0</v>
      </c>
      <c r="M31" s="67"/>
      <c r="N31" s="132" t="str">
        <f t="shared" si="9"/>
        <v/>
      </c>
      <c r="O31" s="132">
        <f t="shared" si="10"/>
        <v>0</v>
      </c>
      <c r="P31" s="131">
        <f t="shared" si="6"/>
        <v>0</v>
      </c>
      <c r="Q31" s="131">
        <f t="shared" si="7"/>
        <v>0</v>
      </c>
      <c r="R31" s="67"/>
      <c r="S31" s="67"/>
      <c r="T31" s="74"/>
      <c r="U31" s="74"/>
      <c r="V31" s="74"/>
      <c r="W31" s="135">
        <f t="shared" si="11"/>
        <v>0</v>
      </c>
      <c r="Y31" s="75"/>
    </row>
    <row r="32" spans="2:25" s="62" customFormat="1">
      <c r="B32" s="66" t="s">
        <v>293</v>
      </c>
      <c r="C32" s="65" t="s">
        <v>334</v>
      </c>
      <c r="D32" s="65" t="s">
        <v>282</v>
      </c>
      <c r="E32" s="111">
        <v>0</v>
      </c>
      <c r="F32" s="75"/>
      <c r="G32" s="75"/>
      <c r="H32" s="74"/>
      <c r="I32" s="109" t="s">
        <v>283</v>
      </c>
      <c r="J32" s="109">
        <v>44</v>
      </c>
      <c r="K32" s="74"/>
      <c r="L32" s="131">
        <f t="shared" si="8"/>
        <v>0</v>
      </c>
      <c r="M32" s="67"/>
      <c r="N32" s="132">
        <f t="shared" si="9"/>
        <v>0</v>
      </c>
      <c r="O32" s="132">
        <f t="shared" si="10"/>
        <v>0</v>
      </c>
      <c r="P32" s="131">
        <f t="shared" si="6"/>
        <v>0</v>
      </c>
      <c r="Q32" s="131">
        <f t="shared" si="7"/>
        <v>0</v>
      </c>
      <c r="R32" s="67"/>
      <c r="S32" s="67"/>
      <c r="T32" s="109">
        <v>0</v>
      </c>
      <c r="U32" s="74"/>
      <c r="V32" s="74"/>
      <c r="W32" s="135">
        <f t="shared" si="11"/>
        <v>0</v>
      </c>
      <c r="Y32" s="75"/>
    </row>
    <row r="33" spans="2:26" s="62" customFormat="1">
      <c r="B33" s="66"/>
      <c r="C33" s="65"/>
      <c r="D33" s="65"/>
      <c r="E33" s="77"/>
      <c r="F33" s="75"/>
      <c r="G33" s="75"/>
      <c r="H33" s="74"/>
      <c r="I33" s="74"/>
      <c r="J33" s="74"/>
      <c r="K33" s="74"/>
      <c r="L33" s="131">
        <f t="shared" si="8"/>
        <v>0</v>
      </c>
      <c r="M33" s="67"/>
      <c r="N33" s="132" t="str">
        <f t="shared" si="9"/>
        <v/>
      </c>
      <c r="O33" s="132">
        <f t="shared" si="10"/>
        <v>0</v>
      </c>
      <c r="P33" s="131">
        <f t="shared" si="6"/>
        <v>0</v>
      </c>
      <c r="Q33" s="131">
        <f t="shared" si="7"/>
        <v>0</v>
      </c>
      <c r="R33" s="67"/>
      <c r="S33" s="67"/>
      <c r="T33" s="74"/>
      <c r="U33" s="74"/>
      <c r="V33" s="74"/>
      <c r="W33" s="135">
        <f t="shared" si="11"/>
        <v>0</v>
      </c>
      <c r="Y33" s="75"/>
    </row>
    <row r="34" spans="2:26" s="62" customFormat="1">
      <c r="B34" s="66"/>
      <c r="C34" s="65"/>
      <c r="D34" s="65"/>
      <c r="E34" s="77"/>
      <c r="F34" s="75"/>
      <c r="G34" s="75"/>
      <c r="H34" s="74"/>
      <c r="I34" s="74"/>
      <c r="J34" s="74"/>
      <c r="K34" s="74"/>
      <c r="L34" s="131">
        <f t="shared" si="8"/>
        <v>0</v>
      </c>
      <c r="M34" s="67"/>
      <c r="N34" s="132" t="str">
        <f t="shared" si="9"/>
        <v/>
      </c>
      <c r="O34" s="132">
        <f t="shared" si="10"/>
        <v>0</v>
      </c>
      <c r="P34" s="131">
        <f t="shared" si="6"/>
        <v>0</v>
      </c>
      <c r="Q34" s="131">
        <f t="shared" si="7"/>
        <v>0</v>
      </c>
      <c r="R34" s="67"/>
      <c r="S34" s="67"/>
      <c r="T34" s="74"/>
      <c r="U34" s="74"/>
      <c r="V34" s="74"/>
      <c r="W34" s="135">
        <f t="shared" si="11"/>
        <v>0</v>
      </c>
      <c r="Y34" s="75"/>
    </row>
    <row r="35" spans="2:26" s="62" customFormat="1">
      <c r="B35" s="66"/>
      <c r="C35" s="65"/>
      <c r="D35" s="65"/>
      <c r="E35" s="77"/>
      <c r="F35" s="75"/>
      <c r="G35" s="75"/>
      <c r="H35" s="74"/>
      <c r="I35" s="74"/>
      <c r="J35" s="74"/>
      <c r="K35" s="74"/>
      <c r="L35" s="131">
        <f t="shared" si="8"/>
        <v>0</v>
      </c>
      <c r="M35" s="67"/>
      <c r="N35" s="132" t="str">
        <f t="shared" si="9"/>
        <v/>
      </c>
      <c r="O35" s="132">
        <f t="shared" si="10"/>
        <v>0</v>
      </c>
      <c r="P35" s="131">
        <f t="shared" si="6"/>
        <v>0</v>
      </c>
      <c r="Q35" s="131">
        <f t="shared" si="7"/>
        <v>0</v>
      </c>
      <c r="R35" s="67"/>
      <c r="S35" s="67"/>
      <c r="T35" s="74"/>
      <c r="U35" s="74"/>
      <c r="V35" s="74"/>
      <c r="W35" s="135">
        <f t="shared" si="11"/>
        <v>0</v>
      </c>
      <c r="Y35" s="75"/>
    </row>
    <row r="36" spans="2:26" s="62" customFormat="1">
      <c r="B36" s="66"/>
      <c r="C36" s="65"/>
      <c r="D36" s="65"/>
      <c r="E36" s="77"/>
      <c r="F36" s="75"/>
      <c r="G36" s="75"/>
      <c r="H36" s="74"/>
      <c r="I36" s="74"/>
      <c r="J36" s="74"/>
      <c r="K36" s="74"/>
      <c r="L36" s="131">
        <f t="shared" si="8"/>
        <v>0</v>
      </c>
      <c r="M36" s="67"/>
      <c r="N36" s="132" t="str">
        <f t="shared" si="9"/>
        <v/>
      </c>
      <c r="O36" s="132">
        <f t="shared" si="10"/>
        <v>0</v>
      </c>
      <c r="P36" s="131">
        <f t="shared" si="6"/>
        <v>0</v>
      </c>
      <c r="Q36" s="131">
        <f t="shared" si="7"/>
        <v>0</v>
      </c>
      <c r="R36" s="67"/>
      <c r="S36" s="67"/>
      <c r="T36" s="74"/>
      <c r="U36" s="74"/>
      <c r="V36" s="74"/>
      <c r="W36" s="135">
        <f t="shared" si="11"/>
        <v>0</v>
      </c>
      <c r="Y36" s="75"/>
    </row>
    <row r="37" spans="2:26" s="62" customFormat="1">
      <c r="B37" s="66"/>
      <c r="C37" s="65"/>
      <c r="D37" s="65"/>
      <c r="E37" s="77"/>
      <c r="F37" s="75"/>
      <c r="G37" s="75"/>
      <c r="H37" s="74"/>
      <c r="I37" s="74"/>
      <c r="J37" s="74"/>
      <c r="K37" s="74"/>
      <c r="L37" s="131">
        <f t="shared" si="8"/>
        <v>0</v>
      </c>
      <c r="M37" s="67"/>
      <c r="N37" s="132" t="str">
        <f t="shared" si="9"/>
        <v/>
      </c>
      <c r="O37" s="132">
        <f t="shared" si="10"/>
        <v>0</v>
      </c>
      <c r="P37" s="131">
        <f t="shared" si="6"/>
        <v>0</v>
      </c>
      <c r="Q37" s="131">
        <f t="shared" si="7"/>
        <v>0</v>
      </c>
      <c r="R37" s="67"/>
      <c r="S37" s="67"/>
      <c r="T37" s="74"/>
      <c r="U37" s="74"/>
      <c r="V37" s="74"/>
      <c r="W37" s="135">
        <f t="shared" si="11"/>
        <v>0</v>
      </c>
      <c r="Y37" s="75"/>
    </row>
    <row r="38" spans="2:26" s="62" customFormat="1">
      <c r="B38" s="66"/>
      <c r="C38" s="65"/>
      <c r="D38" s="65"/>
      <c r="E38" s="77"/>
      <c r="F38" s="75"/>
      <c r="G38" s="75"/>
      <c r="H38" s="74"/>
      <c r="I38" s="74"/>
      <c r="J38" s="74"/>
      <c r="K38" s="74"/>
      <c r="L38" s="131">
        <f t="shared" si="8"/>
        <v>0</v>
      </c>
      <c r="M38" s="67"/>
      <c r="N38" s="132" t="str">
        <f t="shared" si="9"/>
        <v/>
      </c>
      <c r="O38" s="132">
        <f t="shared" si="10"/>
        <v>0</v>
      </c>
      <c r="P38" s="131">
        <f t="shared" si="6"/>
        <v>0</v>
      </c>
      <c r="Q38" s="131">
        <f t="shared" si="7"/>
        <v>0</v>
      </c>
      <c r="R38" s="67"/>
      <c r="S38" s="67"/>
      <c r="T38" s="74"/>
      <c r="U38" s="74"/>
      <c r="V38" s="74"/>
      <c r="W38" s="135">
        <f t="shared" si="11"/>
        <v>0</v>
      </c>
      <c r="Y38" s="75"/>
    </row>
    <row r="39" spans="2:26" s="62" customFormat="1">
      <c r="B39" s="66"/>
      <c r="C39" s="65"/>
      <c r="D39" s="65"/>
      <c r="E39" s="77"/>
      <c r="F39" s="75"/>
      <c r="G39" s="75"/>
      <c r="H39" s="74"/>
      <c r="I39" s="74"/>
      <c r="J39" s="74"/>
      <c r="K39" s="74"/>
      <c r="L39" s="131">
        <f t="shared" si="8"/>
        <v>0</v>
      </c>
      <c r="M39" s="67"/>
      <c r="N39" s="132" t="str">
        <f t="shared" si="9"/>
        <v/>
      </c>
      <c r="O39" s="132">
        <f t="shared" si="10"/>
        <v>0</v>
      </c>
      <c r="P39" s="131">
        <f t="shared" si="6"/>
        <v>0</v>
      </c>
      <c r="Q39" s="131">
        <f t="shared" si="7"/>
        <v>0</v>
      </c>
      <c r="R39" s="67"/>
      <c r="S39" s="67"/>
      <c r="T39" s="74"/>
      <c r="U39" s="74"/>
      <c r="V39" s="74"/>
      <c r="W39" s="135">
        <f t="shared" si="11"/>
        <v>0</v>
      </c>
      <c r="Y39" s="75"/>
    </row>
    <row r="40" spans="2:26">
      <c r="B40" s="66"/>
      <c r="C40" s="65"/>
      <c r="D40" s="65"/>
      <c r="E40" s="77"/>
      <c r="F40" s="75"/>
      <c r="G40" s="75"/>
      <c r="H40" s="74"/>
      <c r="I40" s="74"/>
      <c r="J40" s="74"/>
      <c r="K40" s="74"/>
      <c r="L40" s="131">
        <f t="shared" si="8"/>
        <v>0</v>
      </c>
      <c r="M40" s="67"/>
      <c r="N40" s="132" t="str">
        <f t="shared" si="9"/>
        <v/>
      </c>
      <c r="O40" s="132">
        <f t="shared" si="10"/>
        <v>0</v>
      </c>
      <c r="P40" s="131">
        <f t="shared" si="6"/>
        <v>0</v>
      </c>
      <c r="Q40" s="131">
        <f t="shared" si="7"/>
        <v>0</v>
      </c>
      <c r="R40" s="67"/>
      <c r="S40" s="67"/>
      <c r="T40" s="74"/>
      <c r="U40" s="74"/>
      <c r="V40" s="74"/>
      <c r="W40" s="135">
        <f t="shared" si="11"/>
        <v>0</v>
      </c>
      <c r="Y40" s="75"/>
      <c r="Z40" s="59"/>
    </row>
    <row r="41" spans="2:26">
      <c r="B41" s="66"/>
      <c r="C41" s="65"/>
      <c r="D41" s="65"/>
      <c r="E41" s="77"/>
      <c r="F41" s="75"/>
      <c r="G41" s="75"/>
      <c r="H41" s="74"/>
      <c r="I41" s="74"/>
      <c r="J41" s="74"/>
      <c r="K41" s="74"/>
      <c r="L41" s="131">
        <f t="shared" si="8"/>
        <v>0</v>
      </c>
      <c r="M41" s="67"/>
      <c r="N41" s="132" t="str">
        <f t="shared" si="9"/>
        <v/>
      </c>
      <c r="O41" s="132">
        <f t="shared" si="10"/>
        <v>0</v>
      </c>
      <c r="P41" s="131">
        <f t="shared" si="6"/>
        <v>0</v>
      </c>
      <c r="Q41" s="131">
        <f t="shared" si="7"/>
        <v>0</v>
      </c>
      <c r="R41" s="67"/>
      <c r="S41" s="67"/>
      <c r="T41" s="74"/>
      <c r="U41" s="74"/>
      <c r="V41" s="74"/>
      <c r="W41" s="135">
        <f t="shared" si="11"/>
        <v>0</v>
      </c>
      <c r="Y41" s="75"/>
      <c r="Z41" s="59"/>
    </row>
    <row r="42" spans="2:26" s="62" customFormat="1">
      <c r="B42" s="66"/>
      <c r="C42" s="65"/>
      <c r="D42" s="65"/>
      <c r="E42" s="77"/>
      <c r="F42" s="75"/>
      <c r="G42" s="75"/>
      <c r="H42" s="74"/>
      <c r="I42" s="74"/>
      <c r="J42" s="74"/>
      <c r="K42" s="74"/>
      <c r="L42" s="131">
        <f t="shared" si="8"/>
        <v>0</v>
      </c>
      <c r="M42" s="67"/>
      <c r="N42" s="132" t="str">
        <f t="shared" si="9"/>
        <v/>
      </c>
      <c r="O42" s="132">
        <f t="shared" si="10"/>
        <v>0</v>
      </c>
      <c r="P42" s="131">
        <f t="shared" si="6"/>
        <v>0</v>
      </c>
      <c r="Q42" s="131">
        <f t="shared" si="7"/>
        <v>0</v>
      </c>
      <c r="R42" s="67"/>
      <c r="S42" s="67"/>
      <c r="T42" s="74"/>
      <c r="U42" s="74"/>
      <c r="V42" s="74"/>
      <c r="W42" s="135">
        <f t="shared" si="11"/>
        <v>0</v>
      </c>
      <c r="Y42" s="75"/>
    </row>
    <row r="43" spans="2:26" s="62" customFormat="1">
      <c r="B43" s="66"/>
      <c r="C43" s="66"/>
      <c r="D43" s="65"/>
      <c r="E43" s="77"/>
      <c r="F43" s="75"/>
      <c r="G43" s="75"/>
      <c r="H43" s="74"/>
      <c r="I43" s="74"/>
      <c r="J43" s="74"/>
      <c r="K43" s="74"/>
      <c r="L43" s="131">
        <f t="shared" si="8"/>
        <v>0</v>
      </c>
      <c r="M43" s="67"/>
      <c r="N43" s="132" t="str">
        <f t="shared" si="9"/>
        <v/>
      </c>
      <c r="O43" s="132">
        <f t="shared" si="10"/>
        <v>0</v>
      </c>
      <c r="P43" s="131">
        <f t="shared" si="6"/>
        <v>0</v>
      </c>
      <c r="Q43" s="131">
        <f t="shared" si="7"/>
        <v>0</v>
      </c>
      <c r="R43" s="67"/>
      <c r="S43" s="67"/>
      <c r="T43" s="74"/>
      <c r="U43" s="74"/>
      <c r="V43" s="74"/>
      <c r="W43" s="135">
        <f t="shared" si="11"/>
        <v>0</v>
      </c>
      <c r="Y43" s="75"/>
    </row>
    <row r="44" spans="2:26">
      <c r="C44" s="68"/>
      <c r="D44" s="68"/>
      <c r="E44" s="69"/>
      <c r="F44" s="68"/>
      <c r="G44" s="67"/>
      <c r="H44" s="70"/>
      <c r="I44" s="70"/>
      <c r="J44" s="70"/>
      <c r="K44" s="70"/>
      <c r="L44" s="70"/>
      <c r="M44" s="59"/>
      <c r="N44" s="67"/>
      <c r="O44" s="67"/>
      <c r="P44" s="67"/>
      <c r="Q44" s="67"/>
      <c r="T44" s="70"/>
      <c r="U44" s="70"/>
      <c r="V44" s="70"/>
      <c r="W44" s="120"/>
      <c r="Y44" s="67"/>
      <c r="Z44" s="59"/>
    </row>
    <row r="45" spans="2:26">
      <c r="M45" s="59"/>
      <c r="Z45" s="59"/>
    </row>
    <row r="46" spans="2:26">
      <c r="M46" s="59"/>
      <c r="Z46" s="59"/>
    </row>
  </sheetData>
  <pageMargins left="0.70000000000000007" right="0.70000000000000007" top="0.75" bottom="0.75" header="0.30000000000000004" footer="0.30000000000000004"/>
  <pageSetup paperSize="9" orientation="portrait" horizontalDpi="0" verticalDpi="0"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59999389629810485"/>
  </sheetPr>
  <dimension ref="B2:Z46"/>
  <sheetViews>
    <sheetView showGridLines="0" zoomScale="85" zoomScaleNormal="85" workbookViewId="0">
      <pane xSplit="3" ySplit="5" topLeftCell="E6" activePane="bottomRight" state="frozen"/>
      <selection pane="topRight" activeCell="B5" sqref="B5:C5"/>
      <selection pane="bottomLeft" activeCell="B5" sqref="B5:C5"/>
      <selection pane="bottomRight" activeCell="C8" sqref="C8"/>
    </sheetView>
  </sheetViews>
  <sheetFormatPr defaultColWidth="7.140625" defaultRowHeight="15"/>
  <cols>
    <col min="1" max="1" width="5.140625" style="59" customWidth="1"/>
    <col min="2" max="2" width="25" style="59" bestFit="1" customWidth="1"/>
    <col min="3" max="3" width="39" style="59" bestFit="1" customWidth="1"/>
    <col min="4" max="4" width="10.28515625" style="59" bestFit="1" customWidth="1"/>
    <col min="5" max="5" width="16.42578125" style="61" customWidth="1"/>
    <col min="6" max="7" width="17" style="59" customWidth="1"/>
    <col min="8" max="8" width="12.85546875" style="60" customWidth="1"/>
    <col min="9" max="9" width="17.42578125" style="60" customWidth="1"/>
    <col min="10" max="11" width="14.140625" style="60" customWidth="1"/>
    <col min="12" max="12" width="14" style="60" customWidth="1"/>
    <col min="13" max="13" width="7.140625" style="1"/>
    <col min="14" max="15" width="17" style="59" customWidth="1"/>
    <col min="16" max="17" width="13.42578125" style="59" customWidth="1"/>
    <col min="18" max="18" width="18.7109375" style="59" customWidth="1"/>
    <col min="19" max="19" width="17.5703125" style="59" customWidth="1"/>
    <col min="20" max="21" width="20.85546875" style="60" customWidth="1"/>
    <col min="22" max="22" width="16.140625" style="60" customWidth="1"/>
    <col min="23" max="23" width="20.28515625" style="119" customWidth="1"/>
    <col min="24" max="24" width="7.140625" style="59" customWidth="1"/>
    <col min="25" max="25" width="15.85546875" style="59" customWidth="1"/>
    <col min="26" max="26" width="7.140625" style="1"/>
    <col min="27" max="16384" width="7.140625" style="59"/>
  </cols>
  <sheetData>
    <row r="2" spans="2:25" ht="15.75" thickBot="1">
      <c r="B2" s="4"/>
      <c r="C2" s="4"/>
      <c r="D2" s="4"/>
      <c r="E2" s="2"/>
      <c r="F2" s="4"/>
      <c r="G2" s="4"/>
      <c r="H2" s="2"/>
      <c r="I2" s="2"/>
      <c r="J2" s="2"/>
      <c r="K2" s="2"/>
      <c r="L2" s="2"/>
      <c r="N2" s="4"/>
      <c r="O2" s="4"/>
      <c r="P2" s="4"/>
      <c r="Q2" s="4"/>
      <c r="R2" s="4"/>
      <c r="S2" s="4"/>
      <c r="T2" s="2"/>
      <c r="U2" s="2"/>
      <c r="V2" s="2"/>
      <c r="W2" s="116"/>
      <c r="Y2" s="4"/>
    </row>
    <row r="3" spans="2:25" ht="15.75" thickTop="1">
      <c r="B3" s="73" t="s">
        <v>252</v>
      </c>
      <c r="W3" s="117" t="s">
        <v>253</v>
      </c>
    </row>
    <row r="4" spans="2:25">
      <c r="B4" s="66" t="s">
        <v>254</v>
      </c>
      <c r="C4" s="66" t="s">
        <v>255</v>
      </c>
      <c r="D4" s="66" t="s">
        <v>256</v>
      </c>
      <c r="E4" s="66"/>
      <c r="W4" s="115">
        <f>SUM(W7:W48)</f>
        <v>1.504861861398364</v>
      </c>
    </row>
    <row r="5" spans="2:25" ht="60" customHeight="1" thickBot="1">
      <c r="B5" s="58" t="s">
        <v>295</v>
      </c>
      <c r="C5" s="58" t="s">
        <v>296</v>
      </c>
      <c r="D5" s="58" t="s">
        <v>259</v>
      </c>
      <c r="E5" s="63" t="s">
        <v>260</v>
      </c>
      <c r="F5" s="100" t="s">
        <v>261</v>
      </c>
      <c r="G5" s="100" t="s">
        <v>262</v>
      </c>
      <c r="H5" s="100" t="s">
        <v>263</v>
      </c>
      <c r="I5" s="100" t="s">
        <v>264</v>
      </c>
      <c r="J5" s="100" t="s">
        <v>265</v>
      </c>
      <c r="K5" s="100" t="s">
        <v>266</v>
      </c>
      <c r="L5" s="100" t="s">
        <v>267</v>
      </c>
      <c r="M5" s="101"/>
      <c r="N5" s="102" t="s">
        <v>268</v>
      </c>
      <c r="O5" s="102" t="s">
        <v>269</v>
      </c>
      <c r="P5" s="102" t="s">
        <v>270</v>
      </c>
      <c r="Q5" s="102" t="s">
        <v>271</v>
      </c>
      <c r="R5" s="102" t="s">
        <v>272</v>
      </c>
      <c r="S5" s="102" t="s">
        <v>273</v>
      </c>
      <c r="T5" s="100" t="s">
        <v>274</v>
      </c>
      <c r="U5" s="100" t="s">
        <v>275</v>
      </c>
      <c r="V5" s="100" t="s">
        <v>276</v>
      </c>
      <c r="W5" s="118" t="s">
        <v>277</v>
      </c>
      <c r="X5" s="103"/>
      <c r="Y5" s="100" t="s">
        <v>278</v>
      </c>
    </row>
    <row r="6" spans="2:25" ht="15.75" thickTop="1"/>
    <row r="7" spans="2:25" s="59" customFormat="1" ht="15.75" thickBot="1">
      <c r="B7" s="64" t="s">
        <v>279</v>
      </c>
      <c r="C7" s="68"/>
      <c r="D7" s="68"/>
      <c r="E7" s="69"/>
      <c r="F7" s="68"/>
      <c r="G7" s="67"/>
      <c r="H7" s="70"/>
      <c r="I7" s="70"/>
      <c r="J7" s="70"/>
      <c r="K7" s="70"/>
      <c r="L7" s="70"/>
      <c r="M7" s="1"/>
      <c r="N7" s="67"/>
      <c r="O7" s="67"/>
      <c r="P7" s="67"/>
      <c r="Q7" s="67"/>
      <c r="R7" s="67"/>
      <c r="T7" s="70"/>
      <c r="U7" s="70"/>
      <c r="V7" s="70"/>
      <c r="W7" s="120"/>
      <c r="Y7" s="67"/>
    </row>
    <row r="8" spans="2:25" s="67" customFormat="1">
      <c r="B8" s="66" t="s">
        <v>280</v>
      </c>
      <c r="C8" s="66" t="s">
        <v>336</v>
      </c>
      <c r="D8" s="65" t="s">
        <v>282</v>
      </c>
      <c r="E8" s="110">
        <v>59</v>
      </c>
      <c r="F8" s="75"/>
      <c r="G8" s="75"/>
      <c r="H8" s="74"/>
      <c r="I8" s="74" t="s">
        <v>292</v>
      </c>
      <c r="J8" s="109">
        <v>44</v>
      </c>
      <c r="K8" s="74"/>
      <c r="L8" s="131">
        <f>IF($D8="MW",$E8,$J8*$E8/3.6/1000)</f>
        <v>0.72111111111111104</v>
      </c>
      <c r="N8" s="131">
        <f>IFERROR(IF(D8="kg/hr",E8/$E$8,""),"")</f>
        <v>1</v>
      </c>
      <c r="O8" s="131">
        <f>IFERROR(E8/$E$27,"")</f>
        <v>1.0016977928692701</v>
      </c>
      <c r="P8" s="131">
        <f>IFERROR(L8*1000/$E$8*3.6,"")</f>
        <v>44</v>
      </c>
      <c r="Q8" s="131">
        <f>IFERROR(L8*1000/$E$27*3.6,"")</f>
        <v>44.074702886247877</v>
      </c>
      <c r="T8" s="70"/>
      <c r="U8" s="70"/>
      <c r="V8" s="70"/>
      <c r="W8" s="120"/>
      <c r="Y8" s="82"/>
    </row>
    <row r="9" spans="2:25" s="67" customFormat="1">
      <c r="B9" s="66"/>
      <c r="C9" s="65"/>
      <c r="D9" s="65"/>
      <c r="E9" s="76"/>
      <c r="F9" s="75"/>
      <c r="G9" s="75"/>
      <c r="H9" s="74"/>
      <c r="I9" s="74"/>
      <c r="J9" s="74"/>
      <c r="K9" s="74"/>
      <c r="L9" s="131">
        <f t="shared" ref="L9:L24" si="0">IF($D9="MW",$E9,$J9*$E9/3.6/1000)</f>
        <v>0</v>
      </c>
      <c r="N9" s="131" t="str">
        <f t="shared" ref="N9:N24" si="1">IFERROR(IF(D9="kg/hr",E9/$E$8,""),"")</f>
        <v/>
      </c>
      <c r="O9" s="131">
        <f t="shared" ref="O9:O24" si="2">IFERROR(E9/$E$27,"")</f>
        <v>0</v>
      </c>
      <c r="P9" s="131">
        <f t="shared" ref="P9:P24" si="3">IFERROR(L9*1000/$E$8*3.6,"")</f>
        <v>0</v>
      </c>
      <c r="Q9" s="131">
        <f t="shared" ref="Q9:Q24" si="4">IFERROR(L9*1000/$E$27*3.6,"")</f>
        <v>0</v>
      </c>
      <c r="T9" s="74"/>
      <c r="U9" s="74"/>
      <c r="V9" s="74"/>
      <c r="W9" s="135">
        <f>IFERROR(IF(D9="kg/hr", $T9*$E9/$E$27/$J$27, $U9*($E9*1000*3.6)/$E$27/$J$27), "fields to the left still to be filled")</f>
        <v>0</v>
      </c>
      <c r="Y9" s="75"/>
    </row>
    <row r="10" spans="2:25" s="59" customFormat="1">
      <c r="B10" s="66"/>
      <c r="C10" s="65"/>
      <c r="D10" s="65"/>
      <c r="E10" s="76"/>
      <c r="F10" s="75"/>
      <c r="G10" s="75"/>
      <c r="H10" s="74"/>
      <c r="I10" s="74"/>
      <c r="J10" s="74"/>
      <c r="K10" s="74"/>
      <c r="L10" s="131">
        <f t="shared" si="0"/>
        <v>0</v>
      </c>
      <c r="M10" s="67"/>
      <c r="N10" s="131" t="str">
        <f t="shared" si="1"/>
        <v/>
      </c>
      <c r="O10" s="131">
        <f t="shared" si="2"/>
        <v>0</v>
      </c>
      <c r="P10" s="131">
        <f t="shared" si="3"/>
        <v>0</v>
      </c>
      <c r="Q10" s="131">
        <f t="shared" si="4"/>
        <v>0</v>
      </c>
      <c r="R10" s="67"/>
      <c r="S10" s="67"/>
      <c r="T10" s="74"/>
      <c r="U10" s="74"/>
      <c r="V10" s="74"/>
      <c r="W10" s="135">
        <f t="shared" ref="W10:W24" si="5">IFERROR(IF(D10="kg/hr", $T10*$E10/$E$27/$J$27, $U10*($E10*1000*3.6)/$E$27/$J$27), "fields to the left still to be filled")</f>
        <v>0</v>
      </c>
      <c r="Y10" s="75"/>
    </row>
    <row r="11" spans="2:25" s="62" customFormat="1">
      <c r="B11" s="66"/>
      <c r="C11" s="65"/>
      <c r="D11" s="65"/>
      <c r="E11" s="77"/>
      <c r="F11" s="75"/>
      <c r="G11" s="75"/>
      <c r="H11" s="74"/>
      <c r="I11" s="74"/>
      <c r="J11" s="74"/>
      <c r="K11" s="74"/>
      <c r="L11" s="131">
        <f t="shared" si="0"/>
        <v>0</v>
      </c>
      <c r="M11" s="67"/>
      <c r="N11" s="131" t="str">
        <f t="shared" si="1"/>
        <v/>
      </c>
      <c r="O11" s="131">
        <f t="shared" si="2"/>
        <v>0</v>
      </c>
      <c r="P11" s="131">
        <f t="shared" si="3"/>
        <v>0</v>
      </c>
      <c r="Q11" s="131">
        <f t="shared" si="4"/>
        <v>0</v>
      </c>
      <c r="R11" s="67"/>
      <c r="S11" s="67"/>
      <c r="T11" s="74"/>
      <c r="U11" s="74"/>
      <c r="V11" s="74"/>
      <c r="W11" s="135">
        <f t="shared" si="5"/>
        <v>0</v>
      </c>
      <c r="Y11" s="83"/>
    </row>
    <row r="12" spans="2:25" s="62" customFormat="1">
      <c r="B12" s="66"/>
      <c r="C12" s="65"/>
      <c r="D12" s="65"/>
      <c r="E12" s="77"/>
      <c r="F12" s="75"/>
      <c r="G12" s="75"/>
      <c r="H12" s="74"/>
      <c r="I12" s="74"/>
      <c r="J12" s="74"/>
      <c r="K12" s="74"/>
      <c r="L12" s="131">
        <f t="shared" si="0"/>
        <v>0</v>
      </c>
      <c r="M12" s="67"/>
      <c r="N12" s="131" t="str">
        <f t="shared" si="1"/>
        <v/>
      </c>
      <c r="O12" s="131">
        <f t="shared" si="2"/>
        <v>0</v>
      </c>
      <c r="P12" s="131">
        <f t="shared" si="3"/>
        <v>0</v>
      </c>
      <c r="Q12" s="131">
        <f t="shared" si="4"/>
        <v>0</v>
      </c>
      <c r="R12" s="67"/>
      <c r="S12" s="67"/>
      <c r="T12" s="74"/>
      <c r="U12" s="74"/>
      <c r="V12" s="74"/>
      <c r="W12" s="135">
        <f t="shared" si="5"/>
        <v>0</v>
      </c>
      <c r="Y12" s="83"/>
    </row>
    <row r="13" spans="2:25" s="59" customFormat="1">
      <c r="B13" s="66"/>
      <c r="C13" s="65"/>
      <c r="D13" s="65"/>
      <c r="E13" s="77"/>
      <c r="F13" s="75"/>
      <c r="G13" s="75"/>
      <c r="H13" s="74"/>
      <c r="I13" s="74"/>
      <c r="J13" s="74"/>
      <c r="K13" s="74"/>
      <c r="L13" s="131">
        <f t="shared" si="0"/>
        <v>0</v>
      </c>
      <c r="M13" s="67"/>
      <c r="N13" s="131" t="str">
        <f t="shared" si="1"/>
        <v/>
      </c>
      <c r="O13" s="131">
        <f t="shared" si="2"/>
        <v>0</v>
      </c>
      <c r="P13" s="131">
        <f t="shared" si="3"/>
        <v>0</v>
      </c>
      <c r="Q13" s="131">
        <f t="shared" si="4"/>
        <v>0</v>
      </c>
      <c r="R13" s="67"/>
      <c r="S13" s="67"/>
      <c r="T13" s="74"/>
      <c r="U13" s="74"/>
      <c r="V13" s="74"/>
      <c r="W13" s="135">
        <f t="shared" si="5"/>
        <v>0</v>
      </c>
      <c r="Y13" s="83"/>
    </row>
    <row r="14" spans="2:25" s="59" customFormat="1">
      <c r="B14" s="66"/>
      <c r="C14" s="65"/>
      <c r="D14" s="65"/>
      <c r="E14" s="77"/>
      <c r="F14" s="75"/>
      <c r="G14" s="75"/>
      <c r="H14" s="74"/>
      <c r="I14" s="74"/>
      <c r="J14" s="74"/>
      <c r="K14" s="74"/>
      <c r="L14" s="131">
        <f t="shared" si="0"/>
        <v>0</v>
      </c>
      <c r="M14" s="67"/>
      <c r="N14" s="131" t="str">
        <f t="shared" si="1"/>
        <v/>
      </c>
      <c r="O14" s="131">
        <f t="shared" si="2"/>
        <v>0</v>
      </c>
      <c r="P14" s="131">
        <f t="shared" si="3"/>
        <v>0</v>
      </c>
      <c r="Q14" s="131">
        <f t="shared" si="4"/>
        <v>0</v>
      </c>
      <c r="R14" s="67"/>
      <c r="S14" s="67"/>
      <c r="T14" s="74"/>
      <c r="U14" s="74"/>
      <c r="V14" s="74"/>
      <c r="W14" s="135">
        <f t="shared" si="5"/>
        <v>0</v>
      </c>
      <c r="Y14" s="83"/>
    </row>
    <row r="15" spans="2:25" s="59" customFormat="1">
      <c r="B15" s="66"/>
      <c r="C15" s="65"/>
      <c r="D15" s="65"/>
      <c r="E15" s="77"/>
      <c r="F15" s="75"/>
      <c r="G15" s="75"/>
      <c r="H15" s="74"/>
      <c r="I15" s="74"/>
      <c r="J15" s="74"/>
      <c r="K15" s="74"/>
      <c r="L15" s="131">
        <f t="shared" si="0"/>
        <v>0</v>
      </c>
      <c r="M15" s="67"/>
      <c r="N15" s="131" t="str">
        <f t="shared" si="1"/>
        <v/>
      </c>
      <c r="O15" s="131">
        <f t="shared" si="2"/>
        <v>0</v>
      </c>
      <c r="P15" s="131">
        <f t="shared" si="3"/>
        <v>0</v>
      </c>
      <c r="Q15" s="131">
        <f t="shared" si="4"/>
        <v>0</v>
      </c>
      <c r="R15" s="67"/>
      <c r="S15" s="67"/>
      <c r="T15" s="74"/>
      <c r="U15" s="74"/>
      <c r="V15" s="74"/>
      <c r="W15" s="135">
        <f t="shared" si="5"/>
        <v>0</v>
      </c>
      <c r="Y15" s="83"/>
    </row>
    <row r="16" spans="2:25" s="59" customFormat="1">
      <c r="B16" s="66"/>
      <c r="C16" s="65"/>
      <c r="D16" s="65"/>
      <c r="E16" s="77"/>
      <c r="F16" s="75"/>
      <c r="G16" s="75"/>
      <c r="H16" s="74"/>
      <c r="I16" s="74"/>
      <c r="J16" s="74"/>
      <c r="K16" s="74"/>
      <c r="L16" s="131">
        <f t="shared" si="0"/>
        <v>0</v>
      </c>
      <c r="M16" s="67"/>
      <c r="N16" s="131" t="str">
        <f t="shared" si="1"/>
        <v/>
      </c>
      <c r="O16" s="131">
        <f t="shared" si="2"/>
        <v>0</v>
      </c>
      <c r="P16" s="131">
        <f t="shared" si="3"/>
        <v>0</v>
      </c>
      <c r="Q16" s="131">
        <f t="shared" si="4"/>
        <v>0</v>
      </c>
      <c r="R16" s="67"/>
      <c r="S16" s="67"/>
      <c r="T16" s="74"/>
      <c r="U16" s="74"/>
      <c r="V16" s="74"/>
      <c r="W16" s="135">
        <f t="shared" si="5"/>
        <v>0</v>
      </c>
      <c r="Y16" s="83"/>
    </row>
    <row r="17" spans="2:25" s="59" customFormat="1">
      <c r="B17" s="66"/>
      <c r="C17" s="65"/>
      <c r="D17" s="65"/>
      <c r="E17" s="77"/>
      <c r="F17" s="75"/>
      <c r="G17" s="75"/>
      <c r="H17" s="74"/>
      <c r="I17" s="74"/>
      <c r="J17" s="74"/>
      <c r="K17" s="74"/>
      <c r="L17" s="131">
        <f t="shared" si="0"/>
        <v>0</v>
      </c>
      <c r="M17" s="67"/>
      <c r="N17" s="131" t="str">
        <f t="shared" si="1"/>
        <v/>
      </c>
      <c r="O17" s="131">
        <f t="shared" si="2"/>
        <v>0</v>
      </c>
      <c r="P17" s="131">
        <f t="shared" si="3"/>
        <v>0</v>
      </c>
      <c r="Q17" s="131">
        <f t="shared" si="4"/>
        <v>0</v>
      </c>
      <c r="R17" s="67"/>
      <c r="S17" s="67"/>
      <c r="T17" s="74"/>
      <c r="U17" s="74"/>
      <c r="V17" s="74"/>
      <c r="W17" s="135">
        <f t="shared" si="5"/>
        <v>0</v>
      </c>
      <c r="Y17" s="83"/>
    </row>
    <row r="18" spans="2:25" s="59" customFormat="1">
      <c r="B18" s="66" t="s">
        <v>285</v>
      </c>
      <c r="C18" s="65" t="s">
        <v>286</v>
      </c>
      <c r="D18" s="65" t="s">
        <v>287</v>
      </c>
      <c r="E18" s="124">
        <v>0.01</v>
      </c>
      <c r="F18" s="75"/>
      <c r="G18" s="75"/>
      <c r="H18" s="74"/>
      <c r="I18" s="109" t="s">
        <v>283</v>
      </c>
      <c r="J18" s="109" t="s">
        <v>288</v>
      </c>
      <c r="K18" s="74"/>
      <c r="L18" s="131">
        <f t="shared" si="0"/>
        <v>0.01</v>
      </c>
      <c r="M18" s="67"/>
      <c r="N18" s="131" t="str">
        <f t="shared" si="1"/>
        <v/>
      </c>
      <c r="O18" s="131">
        <f t="shared" si="2"/>
        <v>1.6977928692699492E-4</v>
      </c>
      <c r="P18" s="131">
        <f t="shared" si="3"/>
        <v>0.61016949152542377</v>
      </c>
      <c r="Q18" s="131">
        <f t="shared" si="4"/>
        <v>0.61120543293718166</v>
      </c>
      <c r="R18" s="67"/>
      <c r="S18" s="67"/>
      <c r="T18" s="74"/>
      <c r="U18" s="109">
        <v>100</v>
      </c>
      <c r="V18" s="74"/>
      <c r="W18" s="135">
        <f t="shared" si="5"/>
        <v>1.3891032566754129</v>
      </c>
      <c r="Y18" s="83"/>
    </row>
    <row r="19" spans="2:25" s="59" customFormat="1">
      <c r="B19" s="66"/>
      <c r="C19" s="65"/>
      <c r="D19" s="65"/>
      <c r="E19" s="77"/>
      <c r="F19" s="75"/>
      <c r="G19" s="75"/>
      <c r="H19" s="74"/>
      <c r="I19" s="74"/>
      <c r="J19" s="74"/>
      <c r="K19" s="74"/>
      <c r="L19" s="131">
        <f t="shared" si="0"/>
        <v>0</v>
      </c>
      <c r="M19" s="67"/>
      <c r="N19" s="131" t="str">
        <f t="shared" si="1"/>
        <v/>
      </c>
      <c r="O19" s="131">
        <f t="shared" si="2"/>
        <v>0</v>
      </c>
      <c r="P19" s="131">
        <f t="shared" si="3"/>
        <v>0</v>
      </c>
      <c r="Q19" s="131">
        <f t="shared" si="4"/>
        <v>0</v>
      </c>
      <c r="R19" s="67"/>
      <c r="S19" s="67"/>
      <c r="T19" s="74"/>
      <c r="U19" s="74"/>
      <c r="V19" s="74"/>
      <c r="W19" s="135">
        <f t="shared" si="5"/>
        <v>0</v>
      </c>
      <c r="Y19" s="83"/>
    </row>
    <row r="20" spans="2:25" s="59" customFormat="1">
      <c r="B20" s="66"/>
      <c r="C20" s="65"/>
      <c r="D20" s="65"/>
      <c r="E20" s="77"/>
      <c r="F20" s="75"/>
      <c r="G20" s="75"/>
      <c r="H20" s="74"/>
      <c r="I20" s="74"/>
      <c r="J20" s="74"/>
      <c r="K20" s="74"/>
      <c r="L20" s="131">
        <f t="shared" si="0"/>
        <v>0</v>
      </c>
      <c r="M20" s="67"/>
      <c r="N20" s="131" t="str">
        <f t="shared" si="1"/>
        <v/>
      </c>
      <c r="O20" s="131">
        <f t="shared" si="2"/>
        <v>0</v>
      </c>
      <c r="P20" s="131">
        <f t="shared" si="3"/>
        <v>0</v>
      </c>
      <c r="Q20" s="131">
        <f t="shared" si="4"/>
        <v>0</v>
      </c>
      <c r="R20" s="67"/>
      <c r="S20" s="67"/>
      <c r="T20" s="74"/>
      <c r="U20" s="74"/>
      <c r="V20" s="74"/>
      <c r="W20" s="135">
        <f t="shared" si="5"/>
        <v>0</v>
      </c>
      <c r="Y20" s="83"/>
    </row>
    <row r="21" spans="2:25" s="59" customFormat="1">
      <c r="B21" s="66"/>
      <c r="C21" s="65"/>
      <c r="D21" s="65"/>
      <c r="E21" s="77"/>
      <c r="F21" s="75"/>
      <c r="G21" s="75"/>
      <c r="H21" s="74"/>
      <c r="I21" s="74"/>
      <c r="J21" s="74"/>
      <c r="K21" s="74"/>
      <c r="L21" s="131">
        <f t="shared" si="0"/>
        <v>0</v>
      </c>
      <c r="M21" s="67"/>
      <c r="N21" s="131" t="str">
        <f t="shared" si="1"/>
        <v/>
      </c>
      <c r="O21" s="131">
        <f t="shared" si="2"/>
        <v>0</v>
      </c>
      <c r="P21" s="131">
        <f t="shared" si="3"/>
        <v>0</v>
      </c>
      <c r="Q21" s="131">
        <f t="shared" si="4"/>
        <v>0</v>
      </c>
      <c r="R21" s="67"/>
      <c r="S21" s="67"/>
      <c r="T21" s="74"/>
      <c r="U21" s="74"/>
      <c r="V21" s="74"/>
      <c r="W21" s="135">
        <f t="shared" si="5"/>
        <v>0</v>
      </c>
      <c r="Y21" s="83"/>
    </row>
    <row r="22" spans="2:25" s="59" customFormat="1">
      <c r="B22" s="66"/>
      <c r="C22" s="65"/>
      <c r="D22" s="65"/>
      <c r="E22" s="77"/>
      <c r="F22" s="75"/>
      <c r="G22" s="75"/>
      <c r="H22" s="74"/>
      <c r="I22" s="74"/>
      <c r="J22" s="74"/>
      <c r="K22" s="74"/>
      <c r="L22" s="131">
        <f t="shared" si="0"/>
        <v>0</v>
      </c>
      <c r="M22" s="67"/>
      <c r="N22" s="131" t="str">
        <f t="shared" si="1"/>
        <v/>
      </c>
      <c r="O22" s="131">
        <f t="shared" si="2"/>
        <v>0</v>
      </c>
      <c r="P22" s="131">
        <f t="shared" si="3"/>
        <v>0</v>
      </c>
      <c r="Q22" s="131">
        <f t="shared" si="4"/>
        <v>0</v>
      </c>
      <c r="R22" s="67"/>
      <c r="S22" s="67"/>
      <c r="T22" s="74"/>
      <c r="U22" s="74"/>
      <c r="V22" s="74"/>
      <c r="W22" s="135">
        <f t="shared" si="5"/>
        <v>0</v>
      </c>
      <c r="Y22" s="83"/>
    </row>
    <row r="23" spans="2:25" s="59" customFormat="1">
      <c r="B23" s="66"/>
      <c r="C23" s="65"/>
      <c r="D23" s="65"/>
      <c r="E23" s="77"/>
      <c r="F23" s="75"/>
      <c r="G23" s="75"/>
      <c r="H23" s="74"/>
      <c r="I23" s="74"/>
      <c r="J23" s="74"/>
      <c r="K23" s="74"/>
      <c r="L23" s="131">
        <f t="shared" si="0"/>
        <v>0</v>
      </c>
      <c r="M23" s="67"/>
      <c r="N23" s="131" t="str">
        <f t="shared" si="1"/>
        <v/>
      </c>
      <c r="O23" s="131">
        <f t="shared" si="2"/>
        <v>0</v>
      </c>
      <c r="P23" s="131">
        <f t="shared" si="3"/>
        <v>0</v>
      </c>
      <c r="Q23" s="131">
        <f t="shared" si="4"/>
        <v>0</v>
      </c>
      <c r="R23" s="67"/>
      <c r="S23" s="67"/>
      <c r="T23" s="74"/>
      <c r="U23" s="74"/>
      <c r="V23" s="74"/>
      <c r="W23" s="135">
        <f t="shared" si="5"/>
        <v>0</v>
      </c>
      <c r="Y23" s="83"/>
    </row>
    <row r="24" spans="2:25" s="59" customFormat="1">
      <c r="B24" s="65"/>
      <c r="C24" s="66"/>
      <c r="D24" s="65"/>
      <c r="E24" s="77"/>
      <c r="F24" s="75"/>
      <c r="G24" s="75"/>
      <c r="H24" s="74"/>
      <c r="I24" s="74"/>
      <c r="J24" s="74"/>
      <c r="K24" s="74"/>
      <c r="L24" s="131">
        <f t="shared" si="0"/>
        <v>0</v>
      </c>
      <c r="M24" s="67"/>
      <c r="N24" s="131" t="str">
        <f t="shared" si="1"/>
        <v/>
      </c>
      <c r="O24" s="131">
        <f t="shared" si="2"/>
        <v>0</v>
      </c>
      <c r="P24" s="131">
        <f t="shared" si="3"/>
        <v>0</v>
      </c>
      <c r="Q24" s="131">
        <f t="shared" si="4"/>
        <v>0</v>
      </c>
      <c r="R24" s="67"/>
      <c r="S24" s="67"/>
      <c r="T24" s="74"/>
      <c r="U24" s="74"/>
      <c r="V24" s="74"/>
      <c r="W24" s="135">
        <f t="shared" si="5"/>
        <v>0</v>
      </c>
      <c r="Y24" s="83"/>
    </row>
    <row r="25" spans="2:25" s="59" customFormat="1">
      <c r="C25" s="68"/>
      <c r="D25" s="68"/>
      <c r="E25" s="78"/>
      <c r="F25" s="84"/>
      <c r="G25" s="85"/>
      <c r="H25" s="80"/>
      <c r="I25" s="80"/>
      <c r="J25" s="80"/>
      <c r="K25" s="80"/>
      <c r="L25" s="80"/>
      <c r="M25" s="108"/>
      <c r="N25" s="85"/>
      <c r="O25" s="85"/>
      <c r="P25" s="85"/>
      <c r="Q25" s="85"/>
      <c r="R25" s="67"/>
      <c r="S25" s="67"/>
      <c r="T25" s="80"/>
      <c r="U25" s="80"/>
      <c r="V25" s="80"/>
      <c r="W25" s="122"/>
      <c r="Y25" s="85"/>
    </row>
    <row r="26" spans="2:25" s="59" customFormat="1" ht="15.75" thickBot="1">
      <c r="B26" s="64" t="s">
        <v>290</v>
      </c>
      <c r="C26" s="71"/>
      <c r="D26" s="71"/>
      <c r="E26" s="79"/>
      <c r="F26" s="81"/>
      <c r="G26" s="86"/>
      <c r="H26" s="81"/>
      <c r="I26" s="81"/>
      <c r="J26" s="81"/>
      <c r="K26" s="81"/>
      <c r="L26" s="81"/>
      <c r="M26" s="108"/>
      <c r="N26" s="86"/>
      <c r="O26" s="86"/>
      <c r="P26" s="86"/>
      <c r="Q26" s="86"/>
      <c r="R26" s="72"/>
      <c r="S26" s="67"/>
      <c r="T26" s="81"/>
      <c r="U26" s="81"/>
      <c r="V26" s="81"/>
      <c r="W26" s="123"/>
      <c r="Y26" s="86"/>
    </row>
    <row r="27" spans="2:25" s="67" customFormat="1">
      <c r="B27" s="66" t="s">
        <v>291</v>
      </c>
      <c r="C27" s="66" t="s">
        <v>336</v>
      </c>
      <c r="D27" s="65" t="s">
        <v>282</v>
      </c>
      <c r="E27" s="113">
        <v>58.9</v>
      </c>
      <c r="F27" s="75"/>
      <c r="G27" s="75"/>
      <c r="H27" s="75"/>
      <c r="I27" s="75" t="s">
        <v>292</v>
      </c>
      <c r="J27" s="82">
        <v>44</v>
      </c>
      <c r="K27" s="75"/>
      <c r="L27" s="131">
        <f>IF($D27="MW",$E27,$J27*$E27/3.6/1000)</f>
        <v>0.7198888888888888</v>
      </c>
      <c r="N27" s="132">
        <f>IFERROR(IF(D27="kg/hr",E27/$E$8,""),"")</f>
        <v>0.99830508474576274</v>
      </c>
      <c r="O27" s="132">
        <f>IFERROR(E27/$E$27,"")</f>
        <v>1</v>
      </c>
      <c r="P27" s="131">
        <f t="shared" ref="P27:P43" si="6">IFERROR(L27*1000/$E$8*3.6,"")</f>
        <v>43.925423728813556</v>
      </c>
      <c r="Q27" s="131">
        <f t="shared" ref="Q27:Q43" si="7">IFERROR(L27*1000/$E$27*3.6,"")</f>
        <v>44</v>
      </c>
      <c r="R27" s="133">
        <f>IFERROR(L27/L8,"")</f>
        <v>0.99830508474576274</v>
      </c>
      <c r="S27" s="134">
        <f>IFERROR(L27/(SUM($L$27:$L$29)),"")</f>
        <v>1</v>
      </c>
      <c r="T27" s="81"/>
      <c r="U27" s="81"/>
      <c r="V27" s="81"/>
      <c r="W27" s="123"/>
      <c r="Y27" s="75"/>
    </row>
    <row r="28" spans="2:25" s="62" customFormat="1">
      <c r="B28" s="66"/>
      <c r="C28" s="66"/>
      <c r="D28" s="65"/>
      <c r="E28" s="77"/>
      <c r="F28" s="75"/>
      <c r="G28" s="75"/>
      <c r="H28" s="74"/>
      <c r="I28" s="74"/>
      <c r="J28" s="74"/>
      <c r="K28" s="74"/>
      <c r="L28" s="131">
        <f t="shared" ref="L28:L43" si="8">IF($D28="MW",$E28,$J28*$E28/3.6/1000)</f>
        <v>0</v>
      </c>
      <c r="M28" s="67"/>
      <c r="N28" s="132" t="str">
        <f t="shared" ref="N28:N43" si="9">IFERROR(IF(D28="kg/hr",E28/$E$8,""),"")</f>
        <v/>
      </c>
      <c r="O28" s="132">
        <f t="shared" ref="O28:O43" si="10">IFERROR(E28/$E$27,"")</f>
        <v>0</v>
      </c>
      <c r="P28" s="131">
        <f t="shared" si="6"/>
        <v>0</v>
      </c>
      <c r="Q28" s="131">
        <f t="shared" si="7"/>
        <v>0</v>
      </c>
      <c r="R28" s="67"/>
      <c r="S28" s="134">
        <f>IFERROR(L28/(SUM($L$27:$L$29)),"")</f>
        <v>0</v>
      </c>
      <c r="T28" s="81"/>
      <c r="U28" s="81"/>
      <c r="V28" s="81"/>
      <c r="W28" s="123"/>
      <c r="Y28" s="75"/>
    </row>
    <row r="29" spans="2:25" s="62" customFormat="1">
      <c r="B29" s="66"/>
      <c r="C29" s="66"/>
      <c r="D29" s="65"/>
      <c r="E29" s="77"/>
      <c r="F29" s="75"/>
      <c r="G29" s="75"/>
      <c r="H29" s="74"/>
      <c r="I29" s="74"/>
      <c r="J29" s="74"/>
      <c r="K29" s="74"/>
      <c r="L29" s="131">
        <f t="shared" si="8"/>
        <v>0</v>
      </c>
      <c r="M29" s="67"/>
      <c r="N29" s="132" t="str">
        <f t="shared" si="9"/>
        <v/>
      </c>
      <c r="O29" s="132">
        <f t="shared" si="10"/>
        <v>0</v>
      </c>
      <c r="P29" s="131">
        <f t="shared" si="6"/>
        <v>0</v>
      </c>
      <c r="Q29" s="131">
        <f t="shared" si="7"/>
        <v>0</v>
      </c>
      <c r="R29" s="67"/>
      <c r="S29" s="134">
        <f>IFERROR(L29/(SUM($L$27:$L$29)),"")</f>
        <v>0</v>
      </c>
      <c r="T29" s="81"/>
      <c r="U29" s="81"/>
      <c r="V29" s="81"/>
      <c r="W29" s="123"/>
      <c r="Y29" s="75"/>
    </row>
    <row r="30" spans="2:25" s="62" customFormat="1">
      <c r="B30" s="66"/>
      <c r="C30" s="65"/>
      <c r="D30" s="65"/>
      <c r="E30" s="77"/>
      <c r="F30" s="75"/>
      <c r="G30" s="75"/>
      <c r="H30" s="74"/>
      <c r="I30" s="74"/>
      <c r="J30" s="74"/>
      <c r="K30" s="74"/>
      <c r="L30" s="131">
        <f t="shared" si="8"/>
        <v>0</v>
      </c>
      <c r="M30" s="67"/>
      <c r="N30" s="132" t="str">
        <f t="shared" si="9"/>
        <v/>
      </c>
      <c r="O30" s="132">
        <f t="shared" si="10"/>
        <v>0</v>
      </c>
      <c r="P30" s="131">
        <f t="shared" si="6"/>
        <v>0</v>
      </c>
      <c r="Q30" s="131">
        <f t="shared" si="7"/>
        <v>0</v>
      </c>
      <c r="R30" s="67"/>
      <c r="S30" s="67"/>
      <c r="T30" s="74"/>
      <c r="U30" s="74"/>
      <c r="V30" s="74"/>
      <c r="W30" s="135">
        <f t="shared" ref="W30:W43" si="11">IFERROR(IF(D30="kg/hr", $T30*$E30/$E$27/$J$27, $U30*($E30*1000*3.6)/$E$27/$J$27), "fields to the left still to be filled")</f>
        <v>0</v>
      </c>
      <c r="Y30" s="75"/>
    </row>
    <row r="31" spans="2:25" s="62" customFormat="1">
      <c r="B31" s="66"/>
      <c r="C31" s="65"/>
      <c r="D31" s="65"/>
      <c r="E31" s="77"/>
      <c r="F31" s="75"/>
      <c r="G31" s="75"/>
      <c r="H31" s="74"/>
      <c r="I31" s="74"/>
      <c r="J31" s="74"/>
      <c r="K31" s="74"/>
      <c r="L31" s="131">
        <f t="shared" si="8"/>
        <v>0</v>
      </c>
      <c r="M31" s="67"/>
      <c r="N31" s="132" t="str">
        <f t="shared" si="9"/>
        <v/>
      </c>
      <c r="O31" s="132">
        <f t="shared" si="10"/>
        <v>0</v>
      </c>
      <c r="P31" s="131">
        <f t="shared" si="6"/>
        <v>0</v>
      </c>
      <c r="Q31" s="131">
        <f t="shared" si="7"/>
        <v>0</v>
      </c>
      <c r="R31" s="67"/>
      <c r="S31" s="67"/>
      <c r="T31" s="74"/>
      <c r="U31" s="74"/>
      <c r="V31" s="74"/>
      <c r="W31" s="135">
        <f t="shared" si="11"/>
        <v>0</v>
      </c>
      <c r="Y31" s="75"/>
    </row>
    <row r="32" spans="2:25" s="62" customFormat="1">
      <c r="B32" s="66" t="s">
        <v>293</v>
      </c>
      <c r="C32" s="65" t="s">
        <v>334</v>
      </c>
      <c r="D32" s="65" t="s">
        <v>282</v>
      </c>
      <c r="E32" s="113">
        <v>0.1</v>
      </c>
      <c r="F32" s="82"/>
      <c r="G32" s="82"/>
      <c r="H32" s="109"/>
      <c r="I32" s="109" t="s">
        <v>283</v>
      </c>
      <c r="J32" s="109">
        <v>44</v>
      </c>
      <c r="K32" s="74"/>
      <c r="L32" s="131">
        <f t="shared" si="8"/>
        <v>1.2222222222222224E-3</v>
      </c>
      <c r="M32" s="67"/>
      <c r="N32" s="132">
        <f t="shared" si="9"/>
        <v>1.6949152542372883E-3</v>
      </c>
      <c r="O32" s="132">
        <f t="shared" si="10"/>
        <v>1.6977928692699493E-3</v>
      </c>
      <c r="P32" s="131">
        <f t="shared" si="6"/>
        <v>7.4576271186440682E-2</v>
      </c>
      <c r="Q32" s="131">
        <f t="shared" si="7"/>
        <v>7.470288624787777E-2</v>
      </c>
      <c r="R32" s="67"/>
      <c r="S32" s="67"/>
      <c r="T32" s="109">
        <v>3000</v>
      </c>
      <c r="U32" s="74"/>
      <c r="V32" s="74"/>
      <c r="W32" s="135">
        <f t="shared" si="11"/>
        <v>0.11575860472295108</v>
      </c>
      <c r="Y32" s="75"/>
    </row>
    <row r="33" spans="2:26" s="62" customFormat="1">
      <c r="B33" s="66"/>
      <c r="C33" s="65"/>
      <c r="D33" s="65"/>
      <c r="E33" s="77"/>
      <c r="F33" s="75"/>
      <c r="G33" s="75"/>
      <c r="H33" s="74"/>
      <c r="I33" s="74"/>
      <c r="J33" s="74"/>
      <c r="K33" s="74"/>
      <c r="L33" s="131">
        <f t="shared" si="8"/>
        <v>0</v>
      </c>
      <c r="M33" s="67"/>
      <c r="N33" s="132" t="str">
        <f t="shared" si="9"/>
        <v/>
      </c>
      <c r="O33" s="132">
        <f t="shared" si="10"/>
        <v>0</v>
      </c>
      <c r="P33" s="131">
        <f t="shared" si="6"/>
        <v>0</v>
      </c>
      <c r="Q33" s="131">
        <f t="shared" si="7"/>
        <v>0</v>
      </c>
      <c r="R33" s="67"/>
      <c r="S33" s="67"/>
      <c r="T33" s="74"/>
      <c r="U33" s="74"/>
      <c r="V33" s="74"/>
      <c r="W33" s="135">
        <f t="shared" si="11"/>
        <v>0</v>
      </c>
      <c r="Y33" s="75"/>
    </row>
    <row r="34" spans="2:26" s="62" customFormat="1">
      <c r="B34" s="66"/>
      <c r="C34" s="65"/>
      <c r="D34" s="65"/>
      <c r="E34" s="77"/>
      <c r="F34" s="75"/>
      <c r="G34" s="75"/>
      <c r="H34" s="74"/>
      <c r="I34" s="74"/>
      <c r="J34" s="74"/>
      <c r="K34" s="74"/>
      <c r="L34" s="131">
        <f t="shared" si="8"/>
        <v>0</v>
      </c>
      <c r="M34" s="67"/>
      <c r="N34" s="132" t="str">
        <f t="shared" si="9"/>
        <v/>
      </c>
      <c r="O34" s="132">
        <f t="shared" si="10"/>
        <v>0</v>
      </c>
      <c r="P34" s="131">
        <f t="shared" si="6"/>
        <v>0</v>
      </c>
      <c r="Q34" s="131">
        <f t="shared" si="7"/>
        <v>0</v>
      </c>
      <c r="R34" s="67"/>
      <c r="S34" s="67"/>
      <c r="T34" s="74"/>
      <c r="U34" s="74"/>
      <c r="V34" s="74"/>
      <c r="W34" s="135">
        <f t="shared" si="11"/>
        <v>0</v>
      </c>
      <c r="Y34" s="75"/>
    </row>
    <row r="35" spans="2:26" s="62" customFormat="1">
      <c r="B35" s="66"/>
      <c r="C35" s="65"/>
      <c r="D35" s="65"/>
      <c r="E35" s="77"/>
      <c r="F35" s="75"/>
      <c r="G35" s="75"/>
      <c r="H35" s="74"/>
      <c r="I35" s="74"/>
      <c r="J35" s="74"/>
      <c r="K35" s="74"/>
      <c r="L35" s="131">
        <f t="shared" si="8"/>
        <v>0</v>
      </c>
      <c r="M35" s="67"/>
      <c r="N35" s="132" t="str">
        <f t="shared" si="9"/>
        <v/>
      </c>
      <c r="O35" s="132">
        <f t="shared" si="10"/>
        <v>0</v>
      </c>
      <c r="P35" s="131">
        <f t="shared" si="6"/>
        <v>0</v>
      </c>
      <c r="Q35" s="131">
        <f t="shared" si="7"/>
        <v>0</v>
      </c>
      <c r="R35" s="67"/>
      <c r="S35" s="67"/>
      <c r="T35" s="74"/>
      <c r="U35" s="74"/>
      <c r="V35" s="74"/>
      <c r="W35" s="135">
        <f t="shared" si="11"/>
        <v>0</v>
      </c>
      <c r="Y35" s="75"/>
    </row>
    <row r="36" spans="2:26" s="62" customFormat="1">
      <c r="B36" s="66"/>
      <c r="C36" s="65"/>
      <c r="D36" s="65"/>
      <c r="E36" s="77"/>
      <c r="F36" s="75"/>
      <c r="G36" s="75"/>
      <c r="H36" s="74"/>
      <c r="I36" s="74"/>
      <c r="J36" s="74"/>
      <c r="K36" s="74"/>
      <c r="L36" s="131">
        <f t="shared" si="8"/>
        <v>0</v>
      </c>
      <c r="M36" s="67"/>
      <c r="N36" s="132" t="str">
        <f t="shared" si="9"/>
        <v/>
      </c>
      <c r="O36" s="132">
        <f t="shared" si="10"/>
        <v>0</v>
      </c>
      <c r="P36" s="131">
        <f t="shared" si="6"/>
        <v>0</v>
      </c>
      <c r="Q36" s="131">
        <f t="shared" si="7"/>
        <v>0</v>
      </c>
      <c r="R36" s="67"/>
      <c r="S36" s="67"/>
      <c r="T36" s="74"/>
      <c r="U36" s="74"/>
      <c r="V36" s="74"/>
      <c r="W36" s="135">
        <f t="shared" si="11"/>
        <v>0</v>
      </c>
      <c r="Y36" s="75"/>
    </row>
    <row r="37" spans="2:26" s="62" customFormat="1">
      <c r="B37" s="66"/>
      <c r="C37" s="65"/>
      <c r="D37" s="65"/>
      <c r="E37" s="77"/>
      <c r="F37" s="75"/>
      <c r="G37" s="75"/>
      <c r="H37" s="74"/>
      <c r="I37" s="74"/>
      <c r="J37" s="74"/>
      <c r="K37" s="74"/>
      <c r="L37" s="131">
        <f t="shared" si="8"/>
        <v>0</v>
      </c>
      <c r="M37" s="67"/>
      <c r="N37" s="132" t="str">
        <f t="shared" si="9"/>
        <v/>
      </c>
      <c r="O37" s="132">
        <f t="shared" si="10"/>
        <v>0</v>
      </c>
      <c r="P37" s="131">
        <f t="shared" si="6"/>
        <v>0</v>
      </c>
      <c r="Q37" s="131">
        <f t="shared" si="7"/>
        <v>0</v>
      </c>
      <c r="R37" s="67"/>
      <c r="S37" s="67"/>
      <c r="T37" s="74"/>
      <c r="U37" s="74"/>
      <c r="V37" s="74"/>
      <c r="W37" s="135">
        <f t="shared" si="11"/>
        <v>0</v>
      </c>
      <c r="Y37" s="75"/>
    </row>
    <row r="38" spans="2:26" s="62" customFormat="1">
      <c r="B38" s="66"/>
      <c r="C38" s="65"/>
      <c r="D38" s="65"/>
      <c r="E38" s="77"/>
      <c r="F38" s="75"/>
      <c r="G38" s="75"/>
      <c r="H38" s="74"/>
      <c r="I38" s="74"/>
      <c r="J38" s="74"/>
      <c r="K38" s="74"/>
      <c r="L38" s="131">
        <f t="shared" si="8"/>
        <v>0</v>
      </c>
      <c r="M38" s="67"/>
      <c r="N38" s="132" t="str">
        <f t="shared" si="9"/>
        <v/>
      </c>
      <c r="O38" s="132">
        <f t="shared" si="10"/>
        <v>0</v>
      </c>
      <c r="P38" s="131">
        <f t="shared" si="6"/>
        <v>0</v>
      </c>
      <c r="Q38" s="131">
        <f t="shared" si="7"/>
        <v>0</v>
      </c>
      <c r="R38" s="67"/>
      <c r="S38" s="67"/>
      <c r="T38" s="74"/>
      <c r="U38" s="74"/>
      <c r="V38" s="74"/>
      <c r="W38" s="135">
        <f t="shared" si="11"/>
        <v>0</v>
      </c>
      <c r="Y38" s="75"/>
    </row>
    <row r="39" spans="2:26" s="62" customFormat="1">
      <c r="B39" s="66"/>
      <c r="C39" s="65"/>
      <c r="D39" s="65"/>
      <c r="E39" s="77"/>
      <c r="F39" s="75"/>
      <c r="G39" s="75"/>
      <c r="H39" s="74"/>
      <c r="I39" s="74"/>
      <c r="J39" s="74"/>
      <c r="K39" s="74"/>
      <c r="L39" s="131">
        <f t="shared" si="8"/>
        <v>0</v>
      </c>
      <c r="M39" s="67"/>
      <c r="N39" s="132" t="str">
        <f t="shared" si="9"/>
        <v/>
      </c>
      <c r="O39" s="132">
        <f t="shared" si="10"/>
        <v>0</v>
      </c>
      <c r="P39" s="131">
        <f t="shared" si="6"/>
        <v>0</v>
      </c>
      <c r="Q39" s="131">
        <f t="shared" si="7"/>
        <v>0</v>
      </c>
      <c r="R39" s="67"/>
      <c r="S39" s="67"/>
      <c r="T39" s="74"/>
      <c r="U39" s="74"/>
      <c r="V39" s="74"/>
      <c r="W39" s="135">
        <f t="shared" si="11"/>
        <v>0</v>
      </c>
      <c r="Y39" s="75"/>
    </row>
    <row r="40" spans="2:26">
      <c r="B40" s="66"/>
      <c r="C40" s="66"/>
      <c r="D40" s="65"/>
      <c r="E40" s="77"/>
      <c r="F40" s="75"/>
      <c r="G40" s="75"/>
      <c r="H40" s="74"/>
      <c r="I40" s="74"/>
      <c r="J40" s="74"/>
      <c r="K40" s="74"/>
      <c r="L40" s="131">
        <f t="shared" si="8"/>
        <v>0</v>
      </c>
      <c r="M40" s="67"/>
      <c r="N40" s="132" t="str">
        <f t="shared" si="9"/>
        <v/>
      </c>
      <c r="O40" s="132">
        <f t="shared" si="10"/>
        <v>0</v>
      </c>
      <c r="P40" s="131">
        <f t="shared" si="6"/>
        <v>0</v>
      </c>
      <c r="Q40" s="131">
        <f t="shared" si="7"/>
        <v>0</v>
      </c>
      <c r="R40" s="67"/>
      <c r="S40" s="67"/>
      <c r="T40" s="74"/>
      <c r="U40" s="74"/>
      <c r="V40" s="74"/>
      <c r="W40" s="135">
        <f t="shared" si="11"/>
        <v>0</v>
      </c>
      <c r="Y40" s="75"/>
      <c r="Z40" s="59"/>
    </row>
    <row r="41" spans="2:26">
      <c r="B41" s="66"/>
      <c r="C41" s="66"/>
      <c r="D41" s="65"/>
      <c r="E41" s="77"/>
      <c r="F41" s="75"/>
      <c r="G41" s="75"/>
      <c r="H41" s="74"/>
      <c r="I41" s="74"/>
      <c r="J41" s="74"/>
      <c r="K41" s="74"/>
      <c r="L41" s="131">
        <f t="shared" si="8"/>
        <v>0</v>
      </c>
      <c r="M41" s="67"/>
      <c r="N41" s="132" t="str">
        <f t="shared" si="9"/>
        <v/>
      </c>
      <c r="O41" s="132">
        <f t="shared" si="10"/>
        <v>0</v>
      </c>
      <c r="P41" s="131">
        <f t="shared" si="6"/>
        <v>0</v>
      </c>
      <c r="Q41" s="131">
        <f t="shared" si="7"/>
        <v>0</v>
      </c>
      <c r="R41" s="67"/>
      <c r="S41" s="67"/>
      <c r="T41" s="74"/>
      <c r="U41" s="74"/>
      <c r="V41" s="74"/>
      <c r="W41" s="135">
        <f t="shared" si="11"/>
        <v>0</v>
      </c>
      <c r="Y41" s="75"/>
      <c r="Z41" s="59"/>
    </row>
    <row r="42" spans="2:26" s="62" customFormat="1">
      <c r="B42" s="66"/>
      <c r="C42" s="66"/>
      <c r="D42" s="65"/>
      <c r="E42" s="77"/>
      <c r="F42" s="75"/>
      <c r="G42" s="75"/>
      <c r="H42" s="74"/>
      <c r="I42" s="74"/>
      <c r="J42" s="74"/>
      <c r="K42" s="74"/>
      <c r="L42" s="131">
        <f t="shared" si="8"/>
        <v>0</v>
      </c>
      <c r="M42" s="67"/>
      <c r="N42" s="132" t="str">
        <f t="shared" si="9"/>
        <v/>
      </c>
      <c r="O42" s="132">
        <f t="shared" si="10"/>
        <v>0</v>
      </c>
      <c r="P42" s="131">
        <f t="shared" si="6"/>
        <v>0</v>
      </c>
      <c r="Q42" s="131">
        <f t="shared" si="7"/>
        <v>0</v>
      </c>
      <c r="R42" s="67"/>
      <c r="S42" s="67"/>
      <c r="T42" s="74"/>
      <c r="U42" s="74"/>
      <c r="V42" s="74"/>
      <c r="W42" s="135">
        <f t="shared" si="11"/>
        <v>0</v>
      </c>
      <c r="Y42" s="75"/>
    </row>
    <row r="43" spans="2:26" s="62" customFormat="1">
      <c r="B43" s="66"/>
      <c r="C43" s="66"/>
      <c r="D43" s="65"/>
      <c r="E43" s="77"/>
      <c r="F43" s="75"/>
      <c r="G43" s="75"/>
      <c r="H43" s="74"/>
      <c r="I43" s="74"/>
      <c r="J43" s="74"/>
      <c r="K43" s="74"/>
      <c r="L43" s="131">
        <f t="shared" si="8"/>
        <v>0</v>
      </c>
      <c r="M43" s="67"/>
      <c r="N43" s="132" t="str">
        <f t="shared" si="9"/>
        <v/>
      </c>
      <c r="O43" s="132">
        <f t="shared" si="10"/>
        <v>0</v>
      </c>
      <c r="P43" s="131">
        <f t="shared" si="6"/>
        <v>0</v>
      </c>
      <c r="Q43" s="131">
        <f t="shared" si="7"/>
        <v>0</v>
      </c>
      <c r="R43" s="67"/>
      <c r="S43" s="67"/>
      <c r="T43" s="74"/>
      <c r="U43" s="74"/>
      <c r="V43" s="74"/>
      <c r="W43" s="135">
        <f t="shared" si="11"/>
        <v>0</v>
      </c>
      <c r="Y43" s="75"/>
    </row>
    <row r="44" spans="2:26">
      <c r="C44" s="68"/>
      <c r="D44" s="68"/>
      <c r="E44" s="69"/>
      <c r="F44" s="68"/>
      <c r="G44" s="67"/>
      <c r="H44" s="70"/>
      <c r="I44" s="70"/>
      <c r="J44" s="70"/>
      <c r="K44" s="70"/>
      <c r="L44" s="70"/>
      <c r="M44" s="59"/>
      <c r="N44" s="67"/>
      <c r="O44" s="67"/>
      <c r="P44" s="67"/>
      <c r="Q44" s="67"/>
      <c r="T44" s="70"/>
      <c r="U44" s="70"/>
      <c r="V44" s="70"/>
      <c r="W44" s="120"/>
      <c r="Y44" s="67"/>
      <c r="Z44" s="59"/>
    </row>
    <row r="45" spans="2:26">
      <c r="M45" s="59"/>
      <c r="Z45" s="59"/>
    </row>
    <row r="46" spans="2:26">
      <c r="M46" s="59"/>
      <c r="Z46" s="59"/>
    </row>
  </sheetData>
  <pageMargins left="0.70000000000000007" right="0.70000000000000007" top="0.75" bottom="0.75" header="0.30000000000000004" footer="0.30000000000000004"/>
  <pageSetup paperSize="9" orientation="portrait" horizontalDpi="0" verticalDpi="0"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59999389629810485"/>
  </sheetPr>
  <dimension ref="B2:Z46"/>
  <sheetViews>
    <sheetView showGridLines="0" zoomScale="85" zoomScaleNormal="85" workbookViewId="0">
      <pane xSplit="3" ySplit="5" topLeftCell="E6" activePane="bottomRight" state="frozen"/>
      <selection pane="topRight" activeCell="B5" sqref="B5:C5"/>
      <selection pane="bottomLeft" activeCell="B5" sqref="B5:C5"/>
      <selection pane="bottomRight" activeCell="C8" sqref="C8"/>
    </sheetView>
  </sheetViews>
  <sheetFormatPr defaultColWidth="7.140625" defaultRowHeight="15"/>
  <cols>
    <col min="1" max="1" width="5.140625" style="59" customWidth="1"/>
    <col min="2" max="2" width="25" style="59" bestFit="1" customWidth="1"/>
    <col min="3" max="3" width="39" style="59" bestFit="1" customWidth="1"/>
    <col min="4" max="4" width="10.28515625" style="59" bestFit="1" customWidth="1"/>
    <col min="5" max="5" width="16.42578125" style="61" customWidth="1"/>
    <col min="6" max="7" width="17" style="59" customWidth="1"/>
    <col min="8" max="8" width="12.85546875" style="60" customWidth="1"/>
    <col min="9" max="9" width="17.42578125" style="60" customWidth="1"/>
    <col min="10" max="11" width="14.140625" style="60" customWidth="1"/>
    <col min="12" max="12" width="14" style="60" customWidth="1"/>
    <col min="13" max="13" width="7.140625" style="1"/>
    <col min="14" max="15" width="17" style="59" customWidth="1"/>
    <col min="16" max="17" width="13.42578125" style="59" customWidth="1"/>
    <col min="18" max="18" width="18.7109375" style="59" customWidth="1"/>
    <col min="19" max="19" width="17.5703125" style="59" customWidth="1"/>
    <col min="20" max="21" width="20.85546875" style="60" customWidth="1"/>
    <col min="22" max="22" width="16.140625" style="60" customWidth="1"/>
    <col min="23" max="23" width="20.28515625" style="119" customWidth="1"/>
    <col min="24" max="24" width="7.140625" style="59" customWidth="1"/>
    <col min="25" max="25" width="15.85546875" style="59" customWidth="1"/>
    <col min="26" max="26" width="7.140625" style="1"/>
    <col min="27" max="16384" width="7.140625" style="59"/>
  </cols>
  <sheetData>
    <row r="2" spans="2:25" ht="15.75" thickBot="1">
      <c r="B2" s="4"/>
      <c r="C2" s="4"/>
      <c r="D2" s="4"/>
      <c r="E2" s="2"/>
      <c r="F2" s="4"/>
      <c r="G2" s="4"/>
      <c r="H2" s="2"/>
      <c r="I2" s="2"/>
      <c r="J2" s="2"/>
      <c r="K2" s="2"/>
      <c r="L2" s="2"/>
      <c r="N2" s="4"/>
      <c r="O2" s="4"/>
      <c r="P2" s="4"/>
      <c r="Q2" s="4"/>
      <c r="R2" s="4"/>
      <c r="S2" s="4"/>
      <c r="T2" s="2"/>
      <c r="U2" s="2"/>
      <c r="V2" s="2"/>
      <c r="W2" s="116"/>
      <c r="Y2" s="4"/>
    </row>
    <row r="3" spans="2:25" ht="15.75" thickTop="1">
      <c r="B3" s="73" t="s">
        <v>252</v>
      </c>
      <c r="W3" s="117" t="s">
        <v>253</v>
      </c>
    </row>
    <row r="4" spans="2:25">
      <c r="B4" s="66" t="s">
        <v>254</v>
      </c>
      <c r="C4" s="66" t="s">
        <v>255</v>
      </c>
      <c r="D4" s="66" t="s">
        <v>256</v>
      </c>
      <c r="E4" s="66"/>
      <c r="W4" s="115">
        <f>SUM(W7:W48)</f>
        <v>2.3151720944590215</v>
      </c>
    </row>
    <row r="5" spans="2:25" ht="60" customHeight="1" thickBot="1">
      <c r="B5" s="58" t="s">
        <v>295</v>
      </c>
      <c r="C5" s="58" t="s">
        <v>296</v>
      </c>
      <c r="D5" s="58" t="s">
        <v>259</v>
      </c>
      <c r="E5" s="63" t="s">
        <v>260</v>
      </c>
      <c r="F5" s="100" t="s">
        <v>261</v>
      </c>
      <c r="G5" s="100" t="s">
        <v>262</v>
      </c>
      <c r="H5" s="100" t="s">
        <v>263</v>
      </c>
      <c r="I5" s="100" t="s">
        <v>264</v>
      </c>
      <c r="J5" s="100" t="s">
        <v>265</v>
      </c>
      <c r="K5" s="100" t="s">
        <v>266</v>
      </c>
      <c r="L5" s="100" t="s">
        <v>267</v>
      </c>
      <c r="M5" s="101"/>
      <c r="N5" s="102" t="s">
        <v>268</v>
      </c>
      <c r="O5" s="102" t="s">
        <v>269</v>
      </c>
      <c r="P5" s="102" t="s">
        <v>270</v>
      </c>
      <c r="Q5" s="102" t="s">
        <v>271</v>
      </c>
      <c r="R5" s="102" t="s">
        <v>272</v>
      </c>
      <c r="S5" s="102" t="s">
        <v>273</v>
      </c>
      <c r="T5" s="100" t="s">
        <v>274</v>
      </c>
      <c r="U5" s="100" t="s">
        <v>275</v>
      </c>
      <c r="V5" s="100" t="s">
        <v>276</v>
      </c>
      <c r="W5" s="118" t="s">
        <v>277</v>
      </c>
      <c r="X5" s="103"/>
      <c r="Y5" s="100" t="s">
        <v>278</v>
      </c>
    </row>
    <row r="6" spans="2:25" ht="15.75" thickTop="1"/>
    <row r="7" spans="2:25" s="59" customFormat="1" ht="15.75" thickBot="1">
      <c r="B7" s="64" t="s">
        <v>279</v>
      </c>
      <c r="C7" s="68"/>
      <c r="D7" s="68"/>
      <c r="E7" s="69"/>
      <c r="F7" s="68"/>
      <c r="G7" s="67"/>
      <c r="H7" s="70"/>
      <c r="I7" s="70"/>
      <c r="J7" s="70"/>
      <c r="K7" s="70"/>
      <c r="L7" s="70"/>
      <c r="M7" s="1"/>
      <c r="N7" s="67"/>
      <c r="O7" s="67"/>
      <c r="P7" s="67"/>
      <c r="Q7" s="67"/>
      <c r="R7" s="67"/>
      <c r="T7" s="70"/>
      <c r="U7" s="70"/>
      <c r="V7" s="70"/>
      <c r="W7" s="120"/>
      <c r="Y7" s="67"/>
    </row>
    <row r="8" spans="2:25" s="67" customFormat="1">
      <c r="B8" s="66" t="s">
        <v>280</v>
      </c>
      <c r="C8" s="66" t="s">
        <v>336</v>
      </c>
      <c r="D8" s="65" t="s">
        <v>282</v>
      </c>
      <c r="E8" s="169">
        <v>58.9</v>
      </c>
      <c r="F8" s="75"/>
      <c r="G8" s="75"/>
      <c r="H8" s="74"/>
      <c r="I8" s="74" t="s">
        <v>292</v>
      </c>
      <c r="J8" s="109">
        <v>44</v>
      </c>
      <c r="K8" s="74"/>
      <c r="L8" s="131">
        <f>IF($D8="MW",$E8,$J8*$E8/3.6/1000)</f>
        <v>0.7198888888888888</v>
      </c>
      <c r="N8" s="131">
        <f>IFERROR(IF(D8="kg/hr",E8/$E$8,""),"")</f>
        <v>1</v>
      </c>
      <c r="O8" s="131">
        <f>IFERROR(E8/$E$27,"")</f>
        <v>1</v>
      </c>
      <c r="P8" s="131">
        <f>IFERROR(L8*1000/$E$8*3.6,"")</f>
        <v>44</v>
      </c>
      <c r="Q8" s="131">
        <f>IFERROR(L8*1000/$E$27*3.6,"")</f>
        <v>44</v>
      </c>
      <c r="T8" s="70"/>
      <c r="U8" s="70"/>
      <c r="V8" s="70"/>
      <c r="W8" s="120"/>
      <c r="Y8" s="82"/>
    </row>
    <row r="9" spans="2:25" s="67" customFormat="1">
      <c r="B9" s="66"/>
      <c r="C9" s="65"/>
      <c r="D9" s="65"/>
      <c r="E9" s="76"/>
      <c r="F9" s="75"/>
      <c r="G9" s="75"/>
      <c r="H9" s="74"/>
      <c r="I9" s="74"/>
      <c r="J9" s="74"/>
      <c r="K9" s="74"/>
      <c r="L9" s="131">
        <f t="shared" ref="L9:L24" si="0">IF($D9="MW",$E9,$J9*$E9/3.6/1000)</f>
        <v>0</v>
      </c>
      <c r="N9" s="131" t="str">
        <f t="shared" ref="N9:N24" si="1">IFERROR(IF(D9="kg/hr",E9/$E$8,""),"")</f>
        <v/>
      </c>
      <c r="O9" s="131">
        <f t="shared" ref="O9:O24" si="2">IFERROR(E9/$E$27,"")</f>
        <v>0</v>
      </c>
      <c r="P9" s="131">
        <f t="shared" ref="P9:P24" si="3">IFERROR(L9*1000/$E$8*3.6,"")</f>
        <v>0</v>
      </c>
      <c r="Q9" s="131">
        <f t="shared" ref="Q9:Q24" si="4">IFERROR(L9*1000/$E$27*3.6,"")</f>
        <v>0</v>
      </c>
      <c r="T9" s="74"/>
      <c r="U9" s="74"/>
      <c r="V9" s="74"/>
      <c r="W9" s="135">
        <f>IFERROR(IF(D9="kg/hr", $T9*$E9/$E$27/$J$27, $U9*($E9*1000*3.6)/$E$27/$J$27), "fields to the left still to be filled")</f>
        <v>0</v>
      </c>
      <c r="Y9" s="75"/>
    </row>
    <row r="10" spans="2:25" s="59" customFormat="1">
      <c r="B10" s="66"/>
      <c r="C10" s="65"/>
      <c r="D10" s="65"/>
      <c r="E10" s="76"/>
      <c r="F10" s="75"/>
      <c r="G10" s="75"/>
      <c r="H10" s="74"/>
      <c r="I10" s="74"/>
      <c r="J10" s="74"/>
      <c r="K10" s="74"/>
      <c r="L10" s="131">
        <f t="shared" si="0"/>
        <v>0</v>
      </c>
      <c r="M10" s="67"/>
      <c r="N10" s="131" t="str">
        <f t="shared" si="1"/>
        <v/>
      </c>
      <c r="O10" s="131">
        <f t="shared" si="2"/>
        <v>0</v>
      </c>
      <c r="P10" s="131">
        <f t="shared" si="3"/>
        <v>0</v>
      </c>
      <c r="Q10" s="131">
        <f t="shared" si="4"/>
        <v>0</v>
      </c>
      <c r="R10" s="67"/>
      <c r="S10" s="67"/>
      <c r="T10" s="74"/>
      <c r="U10" s="74"/>
      <c r="V10" s="74"/>
      <c r="W10" s="135">
        <f t="shared" ref="W10:W24" si="5">IFERROR(IF(D10="kg/hr", $T10*$E10/$E$27/$J$27, $U10*($E10*1000*3.6)/$E$27/$J$27), "fields to the left still to be filled")</f>
        <v>0</v>
      </c>
      <c r="Y10" s="75"/>
    </row>
    <row r="11" spans="2:25" s="62" customFormat="1">
      <c r="B11" s="66"/>
      <c r="C11" s="65"/>
      <c r="D11" s="65"/>
      <c r="E11" s="77"/>
      <c r="F11" s="75"/>
      <c r="G11" s="75"/>
      <c r="H11" s="74"/>
      <c r="I11" s="74"/>
      <c r="J11" s="74"/>
      <c r="K11" s="74"/>
      <c r="L11" s="131">
        <f t="shared" si="0"/>
        <v>0</v>
      </c>
      <c r="M11" s="67"/>
      <c r="N11" s="131" t="str">
        <f t="shared" si="1"/>
        <v/>
      </c>
      <c r="O11" s="131">
        <f t="shared" si="2"/>
        <v>0</v>
      </c>
      <c r="P11" s="131">
        <f t="shared" si="3"/>
        <v>0</v>
      </c>
      <c r="Q11" s="131">
        <f t="shared" si="4"/>
        <v>0</v>
      </c>
      <c r="R11" s="67"/>
      <c r="S11" s="67"/>
      <c r="T11" s="74"/>
      <c r="U11" s="74"/>
      <c r="V11" s="74"/>
      <c r="W11" s="135">
        <f t="shared" si="5"/>
        <v>0</v>
      </c>
      <c r="Y11" s="83"/>
    </row>
    <row r="12" spans="2:25" s="62" customFormat="1">
      <c r="B12" s="66"/>
      <c r="C12" s="65"/>
      <c r="D12" s="65"/>
      <c r="E12" s="77"/>
      <c r="F12" s="75"/>
      <c r="G12" s="75"/>
      <c r="H12" s="74"/>
      <c r="I12" s="74"/>
      <c r="J12" s="74"/>
      <c r="K12" s="74"/>
      <c r="L12" s="131">
        <f t="shared" si="0"/>
        <v>0</v>
      </c>
      <c r="M12" s="67"/>
      <c r="N12" s="131" t="str">
        <f t="shared" si="1"/>
        <v/>
      </c>
      <c r="O12" s="131">
        <f t="shared" si="2"/>
        <v>0</v>
      </c>
      <c r="P12" s="131">
        <f t="shared" si="3"/>
        <v>0</v>
      </c>
      <c r="Q12" s="131">
        <f t="shared" si="4"/>
        <v>0</v>
      </c>
      <c r="R12" s="67"/>
      <c r="S12" s="67"/>
      <c r="T12" s="74"/>
      <c r="U12" s="74"/>
      <c r="V12" s="74"/>
      <c r="W12" s="135">
        <f t="shared" si="5"/>
        <v>0</v>
      </c>
      <c r="Y12" s="83"/>
    </row>
    <row r="13" spans="2:25" s="59" customFormat="1">
      <c r="B13" s="66"/>
      <c r="C13" s="65"/>
      <c r="D13" s="65"/>
      <c r="E13" s="77"/>
      <c r="F13" s="75"/>
      <c r="G13" s="75"/>
      <c r="H13" s="74"/>
      <c r="I13" s="74"/>
      <c r="J13" s="74"/>
      <c r="K13" s="74"/>
      <c r="L13" s="131">
        <f t="shared" si="0"/>
        <v>0</v>
      </c>
      <c r="M13" s="67"/>
      <c r="N13" s="131" t="str">
        <f t="shared" si="1"/>
        <v/>
      </c>
      <c r="O13" s="131">
        <f t="shared" si="2"/>
        <v>0</v>
      </c>
      <c r="P13" s="131">
        <f t="shared" si="3"/>
        <v>0</v>
      </c>
      <c r="Q13" s="131">
        <f t="shared" si="4"/>
        <v>0</v>
      </c>
      <c r="R13" s="67"/>
      <c r="S13" s="67"/>
      <c r="T13" s="74"/>
      <c r="U13" s="74"/>
      <c r="V13" s="74"/>
      <c r="W13" s="135">
        <f t="shared" si="5"/>
        <v>0</v>
      </c>
      <c r="Y13" s="83"/>
    </row>
    <row r="14" spans="2:25" s="59" customFormat="1">
      <c r="B14" s="66"/>
      <c r="C14" s="65"/>
      <c r="D14" s="65"/>
      <c r="E14" s="77"/>
      <c r="F14" s="75"/>
      <c r="G14" s="75"/>
      <c r="H14" s="74"/>
      <c r="I14" s="74"/>
      <c r="J14" s="74"/>
      <c r="K14" s="74"/>
      <c r="L14" s="131">
        <f t="shared" si="0"/>
        <v>0</v>
      </c>
      <c r="M14" s="67"/>
      <c r="N14" s="131" t="str">
        <f t="shared" si="1"/>
        <v/>
      </c>
      <c r="O14" s="131">
        <f t="shared" si="2"/>
        <v>0</v>
      </c>
      <c r="P14" s="131">
        <f t="shared" si="3"/>
        <v>0</v>
      </c>
      <c r="Q14" s="131">
        <f t="shared" si="4"/>
        <v>0</v>
      </c>
      <c r="R14" s="67"/>
      <c r="S14" s="67"/>
      <c r="T14" s="74"/>
      <c r="U14" s="74"/>
      <c r="V14" s="74"/>
      <c r="W14" s="135">
        <f t="shared" si="5"/>
        <v>0</v>
      </c>
      <c r="Y14" s="83"/>
    </row>
    <row r="15" spans="2:25" s="59" customFormat="1">
      <c r="B15" s="66"/>
      <c r="C15" s="65"/>
      <c r="D15" s="65"/>
      <c r="E15" s="77"/>
      <c r="F15" s="75"/>
      <c r="G15" s="75"/>
      <c r="H15" s="74"/>
      <c r="I15" s="74"/>
      <c r="J15" s="74"/>
      <c r="K15" s="74"/>
      <c r="L15" s="131">
        <f t="shared" si="0"/>
        <v>0</v>
      </c>
      <c r="M15" s="67"/>
      <c r="N15" s="131" t="str">
        <f t="shared" si="1"/>
        <v/>
      </c>
      <c r="O15" s="131">
        <f t="shared" si="2"/>
        <v>0</v>
      </c>
      <c r="P15" s="131">
        <f t="shared" si="3"/>
        <v>0</v>
      </c>
      <c r="Q15" s="131">
        <f t="shared" si="4"/>
        <v>0</v>
      </c>
      <c r="R15" s="67"/>
      <c r="S15" s="67"/>
      <c r="T15" s="74"/>
      <c r="U15" s="74"/>
      <c r="V15" s="74"/>
      <c r="W15" s="135">
        <f t="shared" si="5"/>
        <v>0</v>
      </c>
      <c r="Y15" s="83"/>
    </row>
    <row r="16" spans="2:25" s="59" customFormat="1">
      <c r="B16" s="66"/>
      <c r="C16" s="65"/>
      <c r="D16" s="65"/>
      <c r="E16" s="77"/>
      <c r="F16" s="75"/>
      <c r="G16" s="75"/>
      <c r="H16" s="74"/>
      <c r="I16" s="74"/>
      <c r="J16" s="74"/>
      <c r="K16" s="74"/>
      <c r="L16" s="131">
        <f t="shared" si="0"/>
        <v>0</v>
      </c>
      <c r="M16" s="67"/>
      <c r="N16" s="131" t="str">
        <f t="shared" si="1"/>
        <v/>
      </c>
      <c r="O16" s="131">
        <f t="shared" si="2"/>
        <v>0</v>
      </c>
      <c r="P16" s="131">
        <f t="shared" si="3"/>
        <v>0</v>
      </c>
      <c r="Q16" s="131">
        <f t="shared" si="4"/>
        <v>0</v>
      </c>
      <c r="R16" s="67"/>
      <c r="S16" s="67"/>
      <c r="T16" s="74"/>
      <c r="U16" s="74"/>
      <c r="V16" s="74"/>
      <c r="W16" s="135">
        <f t="shared" si="5"/>
        <v>0</v>
      </c>
      <c r="Y16" s="83"/>
    </row>
    <row r="17" spans="2:25" s="59" customFormat="1">
      <c r="B17" s="66"/>
      <c r="C17" s="65"/>
      <c r="D17" s="65"/>
      <c r="E17" s="77"/>
      <c r="F17" s="75"/>
      <c r="G17" s="75"/>
      <c r="H17" s="74"/>
      <c r="I17" s="74"/>
      <c r="J17" s="74"/>
      <c r="K17" s="74"/>
      <c r="L17" s="131">
        <f t="shared" si="0"/>
        <v>0</v>
      </c>
      <c r="M17" s="67"/>
      <c r="N17" s="131" t="str">
        <f t="shared" si="1"/>
        <v/>
      </c>
      <c r="O17" s="131">
        <f t="shared" si="2"/>
        <v>0</v>
      </c>
      <c r="P17" s="131">
        <f t="shared" si="3"/>
        <v>0</v>
      </c>
      <c r="Q17" s="131">
        <f t="shared" si="4"/>
        <v>0</v>
      </c>
      <c r="R17" s="67"/>
      <c r="S17" s="67"/>
      <c r="T17" s="74"/>
      <c r="U17" s="74"/>
      <c r="V17" s="74"/>
      <c r="W17" s="135">
        <f t="shared" si="5"/>
        <v>0</v>
      </c>
      <c r="Y17" s="83"/>
    </row>
    <row r="18" spans="2:25" s="59" customFormat="1">
      <c r="B18" s="66"/>
      <c r="C18" s="65"/>
      <c r="D18" s="65"/>
      <c r="E18" s="77"/>
      <c r="F18" s="75"/>
      <c r="G18" s="75"/>
      <c r="H18" s="74"/>
      <c r="I18" s="74"/>
      <c r="J18" s="74"/>
      <c r="K18" s="74"/>
      <c r="L18" s="131">
        <f t="shared" si="0"/>
        <v>0</v>
      </c>
      <c r="M18" s="67"/>
      <c r="N18" s="131" t="str">
        <f t="shared" si="1"/>
        <v/>
      </c>
      <c r="O18" s="131">
        <f t="shared" si="2"/>
        <v>0</v>
      </c>
      <c r="P18" s="131">
        <f t="shared" si="3"/>
        <v>0</v>
      </c>
      <c r="Q18" s="131">
        <f t="shared" si="4"/>
        <v>0</v>
      </c>
      <c r="R18" s="67"/>
      <c r="S18" s="67"/>
      <c r="T18" s="74"/>
      <c r="U18" s="74"/>
      <c r="V18" s="74"/>
      <c r="W18" s="135">
        <f t="shared" si="5"/>
        <v>0</v>
      </c>
      <c r="Y18" s="83"/>
    </row>
    <row r="19" spans="2:25" s="59" customFormat="1" ht="15" customHeight="1">
      <c r="B19" s="66" t="s">
        <v>285</v>
      </c>
      <c r="C19" s="65" t="s">
        <v>299</v>
      </c>
      <c r="D19" s="65" t="s">
        <v>282</v>
      </c>
      <c r="E19" s="111">
        <v>2</v>
      </c>
      <c r="F19" s="82"/>
      <c r="G19" s="82"/>
      <c r="H19" s="109"/>
      <c r="I19" s="109" t="s">
        <v>283</v>
      </c>
      <c r="J19" s="109">
        <v>44</v>
      </c>
      <c r="K19" s="74"/>
      <c r="L19" s="131">
        <f t="shared" si="0"/>
        <v>2.4444444444444442E-2</v>
      </c>
      <c r="M19" s="67"/>
      <c r="N19" s="131">
        <f t="shared" si="1"/>
        <v>3.3955857385398983E-2</v>
      </c>
      <c r="O19" s="131">
        <f t="shared" si="2"/>
        <v>3.3955857385398983E-2</v>
      </c>
      <c r="P19" s="131">
        <f t="shared" si="3"/>
        <v>1.4940577249575551</v>
      </c>
      <c r="Q19" s="131">
        <f t="shared" si="4"/>
        <v>1.4940577249575551</v>
      </c>
      <c r="R19" s="67"/>
      <c r="S19" s="67"/>
      <c r="T19" s="109">
        <v>3000</v>
      </c>
      <c r="U19" s="74"/>
      <c r="V19" s="74"/>
      <c r="W19" s="135">
        <f t="shared" si="5"/>
        <v>2.3151720944590215</v>
      </c>
      <c r="Y19" s="83"/>
    </row>
    <row r="20" spans="2:25" s="59" customFormat="1">
      <c r="B20" s="66"/>
      <c r="C20" s="65"/>
      <c r="D20" s="65"/>
      <c r="E20" s="77"/>
      <c r="F20" s="75"/>
      <c r="G20" s="75"/>
      <c r="H20" s="74"/>
      <c r="I20" s="74"/>
      <c r="J20" s="74"/>
      <c r="K20" s="74"/>
      <c r="L20" s="131">
        <f t="shared" si="0"/>
        <v>0</v>
      </c>
      <c r="M20" s="67"/>
      <c r="N20" s="131" t="str">
        <f t="shared" si="1"/>
        <v/>
      </c>
      <c r="O20" s="131">
        <f t="shared" si="2"/>
        <v>0</v>
      </c>
      <c r="P20" s="131">
        <f t="shared" si="3"/>
        <v>0</v>
      </c>
      <c r="Q20" s="131">
        <f t="shared" si="4"/>
        <v>0</v>
      </c>
      <c r="R20" s="67"/>
      <c r="S20" s="67"/>
      <c r="T20" s="74"/>
      <c r="U20" s="74"/>
      <c r="V20" s="74"/>
      <c r="W20" s="135">
        <f t="shared" si="5"/>
        <v>0</v>
      </c>
      <c r="Y20" s="83"/>
    </row>
    <row r="21" spans="2:25" s="59" customFormat="1">
      <c r="B21" s="66"/>
      <c r="C21" s="65"/>
      <c r="D21" s="65"/>
      <c r="E21" s="77"/>
      <c r="F21" s="75"/>
      <c r="G21" s="75"/>
      <c r="H21" s="74"/>
      <c r="I21" s="74"/>
      <c r="J21" s="74"/>
      <c r="K21" s="74"/>
      <c r="L21" s="131">
        <f t="shared" si="0"/>
        <v>0</v>
      </c>
      <c r="M21" s="67"/>
      <c r="N21" s="131" t="str">
        <f t="shared" si="1"/>
        <v/>
      </c>
      <c r="O21" s="131">
        <f t="shared" si="2"/>
        <v>0</v>
      </c>
      <c r="P21" s="131">
        <f t="shared" si="3"/>
        <v>0</v>
      </c>
      <c r="Q21" s="131">
        <f t="shared" si="4"/>
        <v>0</v>
      </c>
      <c r="R21" s="67"/>
      <c r="S21" s="67"/>
      <c r="T21" s="74"/>
      <c r="U21" s="74"/>
      <c r="V21" s="74"/>
      <c r="W21" s="135">
        <f t="shared" si="5"/>
        <v>0</v>
      </c>
      <c r="Y21" s="83"/>
    </row>
    <row r="22" spans="2:25" s="59" customFormat="1">
      <c r="B22" s="66"/>
      <c r="C22" s="65"/>
      <c r="D22" s="65"/>
      <c r="E22" s="77"/>
      <c r="F22" s="75"/>
      <c r="G22" s="75"/>
      <c r="H22" s="74"/>
      <c r="I22" s="74"/>
      <c r="J22" s="74"/>
      <c r="K22" s="74"/>
      <c r="L22" s="131">
        <f t="shared" si="0"/>
        <v>0</v>
      </c>
      <c r="M22" s="67"/>
      <c r="N22" s="131" t="str">
        <f t="shared" si="1"/>
        <v/>
      </c>
      <c r="O22" s="131">
        <f t="shared" si="2"/>
        <v>0</v>
      </c>
      <c r="P22" s="131">
        <f t="shared" si="3"/>
        <v>0</v>
      </c>
      <c r="Q22" s="131">
        <f t="shared" si="4"/>
        <v>0</v>
      </c>
      <c r="R22" s="67"/>
      <c r="S22" s="67"/>
      <c r="T22" s="74"/>
      <c r="U22" s="74"/>
      <c r="V22" s="74"/>
      <c r="W22" s="135">
        <f t="shared" si="5"/>
        <v>0</v>
      </c>
      <c r="Y22" s="83"/>
    </row>
    <row r="23" spans="2:25" s="59" customFormat="1">
      <c r="B23" s="66"/>
      <c r="C23" s="65"/>
      <c r="D23" s="65"/>
      <c r="E23" s="77"/>
      <c r="F23" s="75"/>
      <c r="G23" s="75"/>
      <c r="H23" s="74"/>
      <c r="I23" s="74"/>
      <c r="J23" s="74"/>
      <c r="K23" s="74"/>
      <c r="L23" s="131">
        <f t="shared" si="0"/>
        <v>0</v>
      </c>
      <c r="M23" s="67"/>
      <c r="N23" s="131" t="str">
        <f t="shared" si="1"/>
        <v/>
      </c>
      <c r="O23" s="131">
        <f t="shared" si="2"/>
        <v>0</v>
      </c>
      <c r="P23" s="131">
        <f t="shared" si="3"/>
        <v>0</v>
      </c>
      <c r="Q23" s="131">
        <f t="shared" si="4"/>
        <v>0</v>
      </c>
      <c r="R23" s="67"/>
      <c r="S23" s="67"/>
      <c r="T23" s="74"/>
      <c r="U23" s="74"/>
      <c r="V23" s="74"/>
      <c r="W23" s="135">
        <f t="shared" si="5"/>
        <v>0</v>
      </c>
      <c r="Y23" s="83"/>
    </row>
    <row r="24" spans="2:25" s="59" customFormat="1">
      <c r="B24" s="65"/>
      <c r="C24" s="66"/>
      <c r="D24" s="65"/>
      <c r="E24" s="77"/>
      <c r="F24" s="75"/>
      <c r="G24" s="75"/>
      <c r="H24" s="74"/>
      <c r="I24" s="74"/>
      <c r="J24" s="74"/>
      <c r="K24" s="74"/>
      <c r="L24" s="131">
        <f t="shared" si="0"/>
        <v>0</v>
      </c>
      <c r="M24" s="67"/>
      <c r="N24" s="131" t="str">
        <f t="shared" si="1"/>
        <v/>
      </c>
      <c r="O24" s="131">
        <f t="shared" si="2"/>
        <v>0</v>
      </c>
      <c r="P24" s="131">
        <f t="shared" si="3"/>
        <v>0</v>
      </c>
      <c r="Q24" s="131">
        <f t="shared" si="4"/>
        <v>0</v>
      </c>
      <c r="R24" s="67"/>
      <c r="S24" s="67"/>
      <c r="T24" s="74"/>
      <c r="U24" s="74"/>
      <c r="V24" s="74"/>
      <c r="W24" s="135">
        <f t="shared" si="5"/>
        <v>0</v>
      </c>
      <c r="Y24" s="83"/>
    </row>
    <row r="25" spans="2:25" s="59" customFormat="1">
      <c r="C25" s="68"/>
      <c r="D25" s="68"/>
      <c r="E25" s="78"/>
      <c r="F25" s="84"/>
      <c r="G25" s="85"/>
      <c r="H25" s="80"/>
      <c r="I25" s="80"/>
      <c r="J25" s="80"/>
      <c r="K25" s="80"/>
      <c r="L25" s="80"/>
      <c r="M25" s="108"/>
      <c r="N25" s="85"/>
      <c r="O25" s="85"/>
      <c r="P25" s="85"/>
      <c r="Q25" s="85"/>
      <c r="R25" s="67"/>
      <c r="S25" s="67"/>
      <c r="T25" s="80"/>
      <c r="U25" s="80"/>
      <c r="V25" s="80"/>
      <c r="W25" s="122"/>
      <c r="Y25" s="85"/>
    </row>
    <row r="26" spans="2:25" s="59" customFormat="1" ht="15.75" thickBot="1">
      <c r="B26" s="64" t="s">
        <v>290</v>
      </c>
      <c r="C26" s="71"/>
      <c r="D26" s="71"/>
      <c r="E26" s="79"/>
      <c r="F26" s="81"/>
      <c r="G26" s="86"/>
      <c r="H26" s="81"/>
      <c r="I26" s="81"/>
      <c r="J26" s="81"/>
      <c r="K26" s="81"/>
      <c r="L26" s="81"/>
      <c r="M26" s="108"/>
      <c r="N26" s="86"/>
      <c r="O26" s="86"/>
      <c r="P26" s="86"/>
      <c r="Q26" s="86"/>
      <c r="R26" s="72"/>
      <c r="S26" s="67"/>
      <c r="T26" s="81"/>
      <c r="U26" s="81"/>
      <c r="V26" s="81"/>
      <c r="W26" s="123"/>
      <c r="Y26" s="86"/>
    </row>
    <row r="27" spans="2:25" s="67" customFormat="1">
      <c r="B27" s="66" t="s">
        <v>291</v>
      </c>
      <c r="C27" s="66" t="s">
        <v>336</v>
      </c>
      <c r="D27" s="65" t="s">
        <v>282</v>
      </c>
      <c r="E27" s="169">
        <v>58.9</v>
      </c>
      <c r="F27" s="75"/>
      <c r="G27" s="75"/>
      <c r="H27" s="74"/>
      <c r="I27" s="74" t="s">
        <v>292</v>
      </c>
      <c r="J27" s="109">
        <v>44</v>
      </c>
      <c r="K27" s="75"/>
      <c r="L27" s="131">
        <f>IF($D27="MW",$E27,$J27*$E27/3.6/1000)</f>
        <v>0.7198888888888888</v>
      </c>
      <c r="N27" s="132">
        <f>IFERROR(IF(D27="kg/hr",E27/$E$8,""),"")</f>
        <v>1</v>
      </c>
      <c r="O27" s="132">
        <f>IFERROR(E27/$E$27,"")</f>
        <v>1</v>
      </c>
      <c r="P27" s="131">
        <f t="shared" ref="P27:P43" si="6">IFERROR(L27*1000/$E$8*3.6,"")</f>
        <v>44</v>
      </c>
      <c r="Q27" s="131">
        <f t="shared" ref="Q27:Q43" si="7">IFERROR(L27*1000/$E$27*3.6,"")</f>
        <v>44</v>
      </c>
      <c r="R27" s="133">
        <f>IFERROR(L27/L8,"")</f>
        <v>1</v>
      </c>
      <c r="S27" s="134">
        <f>IFERROR(L27/(SUM($L$27:$L$29)),"")</f>
        <v>1</v>
      </c>
      <c r="T27" s="81"/>
      <c r="U27" s="81"/>
      <c r="V27" s="81"/>
      <c r="W27" s="123"/>
      <c r="Y27" s="75"/>
    </row>
    <row r="28" spans="2:25" s="62" customFormat="1">
      <c r="B28" s="66"/>
      <c r="C28" s="66"/>
      <c r="D28" s="65"/>
      <c r="E28" s="77"/>
      <c r="F28" s="75"/>
      <c r="G28" s="75"/>
      <c r="H28" s="74"/>
      <c r="I28" s="74"/>
      <c r="J28" s="74"/>
      <c r="K28" s="74"/>
      <c r="L28" s="131">
        <f t="shared" ref="L28:L43" si="8">IF($D28="MW",$E28,$J28*$E28/3.6/1000)</f>
        <v>0</v>
      </c>
      <c r="M28" s="67"/>
      <c r="N28" s="132" t="str">
        <f t="shared" ref="N28:N43" si="9">IFERROR(IF(D28="kg/hr",E28/$E$8,""),"")</f>
        <v/>
      </c>
      <c r="O28" s="132">
        <f t="shared" ref="O28:O43" si="10">IFERROR(E28/$E$27,"")</f>
        <v>0</v>
      </c>
      <c r="P28" s="131">
        <f t="shared" si="6"/>
        <v>0</v>
      </c>
      <c r="Q28" s="131">
        <f t="shared" si="7"/>
        <v>0</v>
      </c>
      <c r="R28" s="67"/>
      <c r="S28" s="134">
        <f>IFERROR(L28/(SUM($L$27:$L$29)),"")</f>
        <v>0</v>
      </c>
      <c r="T28" s="81"/>
      <c r="U28" s="81"/>
      <c r="V28" s="81"/>
      <c r="W28" s="123"/>
      <c r="Y28" s="75"/>
    </row>
    <row r="29" spans="2:25" s="62" customFormat="1">
      <c r="B29" s="66"/>
      <c r="C29" s="66"/>
      <c r="D29" s="65"/>
      <c r="E29" s="77"/>
      <c r="F29" s="75"/>
      <c r="G29" s="75"/>
      <c r="H29" s="74"/>
      <c r="I29" s="74"/>
      <c r="J29" s="74"/>
      <c r="K29" s="74"/>
      <c r="L29" s="131">
        <f t="shared" si="8"/>
        <v>0</v>
      </c>
      <c r="M29" s="67"/>
      <c r="N29" s="132" t="str">
        <f t="shared" si="9"/>
        <v/>
      </c>
      <c r="O29" s="132">
        <f t="shared" si="10"/>
        <v>0</v>
      </c>
      <c r="P29" s="131">
        <f t="shared" si="6"/>
        <v>0</v>
      </c>
      <c r="Q29" s="131">
        <f t="shared" si="7"/>
        <v>0</v>
      </c>
      <c r="R29" s="67"/>
      <c r="S29" s="134">
        <f>IFERROR(L29/(SUM($L$27:$L$29)),"")</f>
        <v>0</v>
      </c>
      <c r="T29" s="81"/>
      <c r="U29" s="81"/>
      <c r="V29" s="81"/>
      <c r="W29" s="123"/>
      <c r="Y29" s="75"/>
    </row>
    <row r="30" spans="2:25" s="62" customFormat="1">
      <c r="B30" s="66"/>
      <c r="C30" s="65"/>
      <c r="D30" s="65"/>
      <c r="E30" s="77"/>
      <c r="F30" s="75"/>
      <c r="G30" s="75"/>
      <c r="H30" s="74"/>
      <c r="I30" s="74"/>
      <c r="J30" s="74"/>
      <c r="K30" s="74"/>
      <c r="L30" s="131">
        <f t="shared" si="8"/>
        <v>0</v>
      </c>
      <c r="M30" s="67"/>
      <c r="N30" s="132" t="str">
        <f t="shared" si="9"/>
        <v/>
      </c>
      <c r="O30" s="132">
        <f t="shared" si="10"/>
        <v>0</v>
      </c>
      <c r="P30" s="131">
        <f t="shared" si="6"/>
        <v>0</v>
      </c>
      <c r="Q30" s="131">
        <f t="shared" si="7"/>
        <v>0</v>
      </c>
      <c r="R30" s="67"/>
      <c r="S30" s="67"/>
      <c r="T30" s="74"/>
      <c r="U30" s="74"/>
      <c r="V30" s="74"/>
      <c r="W30" s="135">
        <f t="shared" ref="W30:W43" si="11">IFERROR(IF(D30="kg/hr", $T30*$E30/$E$27/$J$27, $U30*($E30*1000*3.6)/$E$27/$J$27), "fields to the left still to be filled")</f>
        <v>0</v>
      </c>
      <c r="Y30" s="75"/>
    </row>
    <row r="31" spans="2:25" s="62" customFormat="1">
      <c r="B31" s="66"/>
      <c r="C31" s="65"/>
      <c r="D31" s="65"/>
      <c r="E31" s="77"/>
      <c r="F31" s="75"/>
      <c r="G31" s="75"/>
      <c r="H31" s="74"/>
      <c r="I31" s="74"/>
      <c r="J31" s="74"/>
      <c r="K31" s="74"/>
      <c r="L31" s="131">
        <f t="shared" si="8"/>
        <v>0</v>
      </c>
      <c r="M31" s="67"/>
      <c r="N31" s="132" t="str">
        <f t="shared" si="9"/>
        <v/>
      </c>
      <c r="O31" s="132">
        <f t="shared" si="10"/>
        <v>0</v>
      </c>
      <c r="P31" s="131">
        <f t="shared" si="6"/>
        <v>0</v>
      </c>
      <c r="Q31" s="131">
        <f t="shared" si="7"/>
        <v>0</v>
      </c>
      <c r="R31" s="67"/>
      <c r="S31" s="67"/>
      <c r="T31" s="74"/>
      <c r="U31" s="74"/>
      <c r="V31" s="74"/>
      <c r="W31" s="135">
        <f t="shared" si="11"/>
        <v>0</v>
      </c>
      <c r="Y31" s="75"/>
    </row>
    <row r="32" spans="2:25" s="62" customFormat="1">
      <c r="B32" s="66" t="s">
        <v>293</v>
      </c>
      <c r="C32" s="65" t="s">
        <v>334</v>
      </c>
      <c r="D32" s="65" t="s">
        <v>282</v>
      </c>
      <c r="E32" s="110">
        <v>0</v>
      </c>
      <c r="F32" s="75"/>
      <c r="G32" s="75"/>
      <c r="H32" s="74"/>
      <c r="I32" s="109" t="s">
        <v>283</v>
      </c>
      <c r="J32" s="109">
        <v>44</v>
      </c>
      <c r="K32" s="74"/>
      <c r="L32" s="131">
        <f t="shared" si="8"/>
        <v>0</v>
      </c>
      <c r="M32" s="67"/>
      <c r="N32" s="132">
        <f t="shared" si="9"/>
        <v>0</v>
      </c>
      <c r="O32" s="132">
        <f t="shared" si="10"/>
        <v>0</v>
      </c>
      <c r="P32" s="131">
        <f t="shared" si="6"/>
        <v>0</v>
      </c>
      <c r="Q32" s="131">
        <f t="shared" si="7"/>
        <v>0</v>
      </c>
      <c r="R32" s="67"/>
      <c r="S32" s="67"/>
      <c r="T32" s="109">
        <v>0</v>
      </c>
      <c r="U32" s="74"/>
      <c r="V32" s="74"/>
      <c r="W32" s="135">
        <f t="shared" si="11"/>
        <v>0</v>
      </c>
      <c r="Y32" s="75"/>
    </row>
    <row r="33" spans="2:26" s="62" customFormat="1">
      <c r="B33" s="66"/>
      <c r="C33" s="65"/>
      <c r="D33" s="65"/>
      <c r="E33" s="77"/>
      <c r="F33" s="75"/>
      <c r="G33" s="75"/>
      <c r="H33" s="74"/>
      <c r="I33" s="74"/>
      <c r="J33" s="74"/>
      <c r="K33" s="74"/>
      <c r="L33" s="131">
        <f t="shared" si="8"/>
        <v>0</v>
      </c>
      <c r="M33" s="67"/>
      <c r="N33" s="132" t="str">
        <f t="shared" si="9"/>
        <v/>
      </c>
      <c r="O33" s="132">
        <f t="shared" si="10"/>
        <v>0</v>
      </c>
      <c r="P33" s="131">
        <f t="shared" si="6"/>
        <v>0</v>
      </c>
      <c r="Q33" s="131">
        <f t="shared" si="7"/>
        <v>0</v>
      </c>
      <c r="R33" s="67"/>
      <c r="S33" s="67"/>
      <c r="T33" s="74"/>
      <c r="U33" s="74"/>
      <c r="V33" s="74"/>
      <c r="W33" s="135">
        <f t="shared" si="11"/>
        <v>0</v>
      </c>
      <c r="Y33" s="75"/>
    </row>
    <row r="34" spans="2:26" s="62" customFormat="1">
      <c r="B34" s="66"/>
      <c r="C34" s="65"/>
      <c r="D34" s="65"/>
      <c r="E34" s="77"/>
      <c r="F34" s="75"/>
      <c r="G34" s="75"/>
      <c r="H34" s="74"/>
      <c r="I34" s="74"/>
      <c r="J34" s="74"/>
      <c r="K34" s="74"/>
      <c r="L34" s="131">
        <f t="shared" si="8"/>
        <v>0</v>
      </c>
      <c r="M34" s="67"/>
      <c r="N34" s="132" t="str">
        <f t="shared" si="9"/>
        <v/>
      </c>
      <c r="O34" s="132">
        <f t="shared" si="10"/>
        <v>0</v>
      </c>
      <c r="P34" s="131">
        <f t="shared" si="6"/>
        <v>0</v>
      </c>
      <c r="Q34" s="131">
        <f t="shared" si="7"/>
        <v>0</v>
      </c>
      <c r="R34" s="67"/>
      <c r="S34" s="67"/>
      <c r="T34" s="74"/>
      <c r="U34" s="74"/>
      <c r="V34" s="74"/>
      <c r="W34" s="135">
        <f t="shared" si="11"/>
        <v>0</v>
      </c>
      <c r="Y34" s="75"/>
    </row>
    <row r="35" spans="2:26" s="62" customFormat="1">
      <c r="B35" s="66"/>
      <c r="C35" s="65"/>
      <c r="D35" s="65"/>
      <c r="E35" s="77"/>
      <c r="F35" s="75"/>
      <c r="G35" s="75"/>
      <c r="H35" s="74"/>
      <c r="I35" s="74"/>
      <c r="J35" s="74"/>
      <c r="K35" s="74"/>
      <c r="L35" s="131">
        <f t="shared" si="8"/>
        <v>0</v>
      </c>
      <c r="M35" s="67"/>
      <c r="N35" s="132" t="str">
        <f t="shared" si="9"/>
        <v/>
      </c>
      <c r="O35" s="132">
        <f t="shared" si="10"/>
        <v>0</v>
      </c>
      <c r="P35" s="131">
        <f t="shared" si="6"/>
        <v>0</v>
      </c>
      <c r="Q35" s="131">
        <f t="shared" si="7"/>
        <v>0</v>
      </c>
      <c r="R35" s="67"/>
      <c r="S35" s="67"/>
      <c r="T35" s="74"/>
      <c r="U35" s="74"/>
      <c r="V35" s="74"/>
      <c r="W35" s="135">
        <f t="shared" si="11"/>
        <v>0</v>
      </c>
      <c r="Y35" s="75"/>
    </row>
    <row r="36" spans="2:26" s="62" customFormat="1">
      <c r="B36" s="66"/>
      <c r="C36" s="65"/>
      <c r="D36" s="65"/>
      <c r="E36" s="77"/>
      <c r="F36" s="75"/>
      <c r="G36" s="75"/>
      <c r="H36" s="74"/>
      <c r="I36" s="74"/>
      <c r="J36" s="74"/>
      <c r="K36" s="74"/>
      <c r="L36" s="131">
        <f t="shared" si="8"/>
        <v>0</v>
      </c>
      <c r="M36" s="67"/>
      <c r="N36" s="132" t="str">
        <f t="shared" si="9"/>
        <v/>
      </c>
      <c r="O36" s="132">
        <f t="shared" si="10"/>
        <v>0</v>
      </c>
      <c r="P36" s="131">
        <f t="shared" si="6"/>
        <v>0</v>
      </c>
      <c r="Q36" s="131">
        <f t="shared" si="7"/>
        <v>0</v>
      </c>
      <c r="R36" s="67"/>
      <c r="S36" s="67"/>
      <c r="T36" s="74"/>
      <c r="U36" s="74"/>
      <c r="V36" s="74"/>
      <c r="W36" s="135">
        <f t="shared" si="11"/>
        <v>0</v>
      </c>
      <c r="Y36" s="75"/>
    </row>
    <row r="37" spans="2:26" s="62" customFormat="1">
      <c r="B37" s="66"/>
      <c r="C37" s="65"/>
      <c r="D37" s="65"/>
      <c r="E37" s="77"/>
      <c r="F37" s="75"/>
      <c r="G37" s="75"/>
      <c r="H37" s="74"/>
      <c r="I37" s="74"/>
      <c r="J37" s="74"/>
      <c r="K37" s="74"/>
      <c r="L37" s="131">
        <f t="shared" si="8"/>
        <v>0</v>
      </c>
      <c r="M37" s="67"/>
      <c r="N37" s="132" t="str">
        <f t="shared" si="9"/>
        <v/>
      </c>
      <c r="O37" s="132">
        <f t="shared" si="10"/>
        <v>0</v>
      </c>
      <c r="P37" s="131">
        <f t="shared" si="6"/>
        <v>0</v>
      </c>
      <c r="Q37" s="131">
        <f t="shared" si="7"/>
        <v>0</v>
      </c>
      <c r="R37" s="67"/>
      <c r="S37" s="67"/>
      <c r="T37" s="74"/>
      <c r="U37" s="74"/>
      <c r="V37" s="74"/>
      <c r="W37" s="135">
        <f t="shared" si="11"/>
        <v>0</v>
      </c>
      <c r="Y37" s="75"/>
    </row>
    <row r="38" spans="2:26" s="62" customFormat="1">
      <c r="B38" s="66"/>
      <c r="C38" s="65"/>
      <c r="D38" s="65"/>
      <c r="E38" s="77"/>
      <c r="F38" s="75"/>
      <c r="G38" s="75"/>
      <c r="H38" s="74"/>
      <c r="I38" s="74"/>
      <c r="J38" s="74"/>
      <c r="K38" s="74"/>
      <c r="L38" s="131">
        <f t="shared" si="8"/>
        <v>0</v>
      </c>
      <c r="M38" s="67"/>
      <c r="N38" s="132" t="str">
        <f t="shared" si="9"/>
        <v/>
      </c>
      <c r="O38" s="132">
        <f t="shared" si="10"/>
        <v>0</v>
      </c>
      <c r="P38" s="131">
        <f t="shared" si="6"/>
        <v>0</v>
      </c>
      <c r="Q38" s="131">
        <f t="shared" si="7"/>
        <v>0</v>
      </c>
      <c r="R38" s="67"/>
      <c r="S38" s="67"/>
      <c r="T38" s="74"/>
      <c r="U38" s="74"/>
      <c r="V38" s="74"/>
      <c r="W38" s="135">
        <f t="shared" si="11"/>
        <v>0</v>
      </c>
      <c r="Y38" s="75"/>
    </row>
    <row r="39" spans="2:26" s="62" customFormat="1">
      <c r="B39" s="66"/>
      <c r="C39" s="65"/>
      <c r="D39" s="65"/>
      <c r="E39" s="77"/>
      <c r="F39" s="75"/>
      <c r="G39" s="75"/>
      <c r="H39" s="74"/>
      <c r="I39" s="74"/>
      <c r="J39" s="74"/>
      <c r="K39" s="74"/>
      <c r="L39" s="131">
        <f t="shared" si="8"/>
        <v>0</v>
      </c>
      <c r="M39" s="67"/>
      <c r="N39" s="132" t="str">
        <f t="shared" si="9"/>
        <v/>
      </c>
      <c r="O39" s="132">
        <f t="shared" si="10"/>
        <v>0</v>
      </c>
      <c r="P39" s="131">
        <f t="shared" si="6"/>
        <v>0</v>
      </c>
      <c r="Q39" s="131">
        <f t="shared" si="7"/>
        <v>0</v>
      </c>
      <c r="R39" s="67"/>
      <c r="S39" s="67"/>
      <c r="T39" s="74"/>
      <c r="U39" s="74"/>
      <c r="V39" s="74"/>
      <c r="W39" s="135">
        <f t="shared" si="11"/>
        <v>0</v>
      </c>
      <c r="Y39" s="75"/>
    </row>
    <row r="40" spans="2:26">
      <c r="B40" s="66"/>
      <c r="C40" s="65"/>
      <c r="D40" s="65"/>
      <c r="E40" s="77"/>
      <c r="F40" s="75"/>
      <c r="G40" s="75"/>
      <c r="H40" s="74"/>
      <c r="I40" s="74"/>
      <c r="J40" s="74"/>
      <c r="K40" s="74"/>
      <c r="L40" s="131">
        <f t="shared" si="8"/>
        <v>0</v>
      </c>
      <c r="M40" s="67"/>
      <c r="N40" s="132" t="str">
        <f t="shared" si="9"/>
        <v/>
      </c>
      <c r="O40" s="132">
        <f t="shared" si="10"/>
        <v>0</v>
      </c>
      <c r="P40" s="131">
        <f t="shared" si="6"/>
        <v>0</v>
      </c>
      <c r="Q40" s="131">
        <f t="shared" si="7"/>
        <v>0</v>
      </c>
      <c r="R40" s="67"/>
      <c r="S40" s="67"/>
      <c r="T40" s="74"/>
      <c r="U40" s="74"/>
      <c r="V40" s="74"/>
      <c r="W40" s="135">
        <f t="shared" si="11"/>
        <v>0</v>
      </c>
      <c r="Y40" s="75"/>
      <c r="Z40" s="59"/>
    </row>
    <row r="41" spans="2:26">
      <c r="B41" s="66"/>
      <c r="C41" s="65"/>
      <c r="D41" s="65"/>
      <c r="E41" s="77"/>
      <c r="F41" s="75"/>
      <c r="G41" s="75"/>
      <c r="H41" s="74"/>
      <c r="I41" s="74"/>
      <c r="J41" s="74"/>
      <c r="K41" s="74"/>
      <c r="L41" s="131">
        <f t="shared" si="8"/>
        <v>0</v>
      </c>
      <c r="M41" s="67"/>
      <c r="N41" s="132" t="str">
        <f t="shared" si="9"/>
        <v/>
      </c>
      <c r="O41" s="132">
        <f t="shared" si="10"/>
        <v>0</v>
      </c>
      <c r="P41" s="131">
        <f t="shared" si="6"/>
        <v>0</v>
      </c>
      <c r="Q41" s="131">
        <f t="shared" si="7"/>
        <v>0</v>
      </c>
      <c r="R41" s="67"/>
      <c r="S41" s="67"/>
      <c r="T41" s="74"/>
      <c r="U41" s="74"/>
      <c r="V41" s="74"/>
      <c r="W41" s="135">
        <f t="shared" si="11"/>
        <v>0</v>
      </c>
      <c r="Y41" s="75"/>
      <c r="Z41" s="59"/>
    </row>
    <row r="42" spans="2:26" s="62" customFormat="1">
      <c r="B42" s="66"/>
      <c r="C42" s="65"/>
      <c r="D42" s="65"/>
      <c r="E42" s="77"/>
      <c r="F42" s="75"/>
      <c r="G42" s="75"/>
      <c r="H42" s="74"/>
      <c r="I42" s="74"/>
      <c r="J42" s="74"/>
      <c r="K42" s="74"/>
      <c r="L42" s="131">
        <f t="shared" si="8"/>
        <v>0</v>
      </c>
      <c r="M42" s="67"/>
      <c r="N42" s="132" t="str">
        <f t="shared" si="9"/>
        <v/>
      </c>
      <c r="O42" s="132">
        <f t="shared" si="10"/>
        <v>0</v>
      </c>
      <c r="P42" s="131">
        <f t="shared" si="6"/>
        <v>0</v>
      </c>
      <c r="Q42" s="131">
        <f t="shared" si="7"/>
        <v>0</v>
      </c>
      <c r="R42" s="67"/>
      <c r="S42" s="67"/>
      <c r="T42" s="74"/>
      <c r="U42" s="74"/>
      <c r="V42" s="74"/>
      <c r="W42" s="135">
        <f t="shared" si="11"/>
        <v>0</v>
      </c>
      <c r="Y42" s="75"/>
    </row>
    <row r="43" spans="2:26" s="62" customFormat="1">
      <c r="B43" s="66"/>
      <c r="C43" s="66"/>
      <c r="D43" s="65"/>
      <c r="E43" s="77"/>
      <c r="F43" s="75"/>
      <c r="G43" s="75"/>
      <c r="H43" s="74"/>
      <c r="I43" s="74"/>
      <c r="J43" s="74"/>
      <c r="K43" s="74"/>
      <c r="L43" s="131">
        <f t="shared" si="8"/>
        <v>0</v>
      </c>
      <c r="M43" s="67"/>
      <c r="N43" s="132" t="str">
        <f t="shared" si="9"/>
        <v/>
      </c>
      <c r="O43" s="132">
        <f t="shared" si="10"/>
        <v>0</v>
      </c>
      <c r="P43" s="131">
        <f t="shared" si="6"/>
        <v>0</v>
      </c>
      <c r="Q43" s="131">
        <f t="shared" si="7"/>
        <v>0</v>
      </c>
      <c r="R43" s="67"/>
      <c r="S43" s="67"/>
      <c r="T43" s="74"/>
      <c r="U43" s="74"/>
      <c r="V43" s="74"/>
      <c r="W43" s="135">
        <f t="shared" si="11"/>
        <v>0</v>
      </c>
      <c r="Y43" s="75"/>
    </row>
    <row r="44" spans="2:26">
      <c r="C44" s="68"/>
      <c r="D44" s="68"/>
      <c r="E44" s="69"/>
      <c r="F44" s="68"/>
      <c r="G44" s="67"/>
      <c r="H44" s="70"/>
      <c r="I44" s="70"/>
      <c r="J44" s="70"/>
      <c r="K44" s="70"/>
      <c r="L44" s="70"/>
      <c r="M44" s="59"/>
      <c r="N44" s="67"/>
      <c r="O44" s="67"/>
      <c r="P44" s="67"/>
      <c r="Q44" s="67"/>
      <c r="T44" s="70"/>
      <c r="U44" s="70"/>
      <c r="V44" s="70"/>
      <c r="W44" s="120"/>
      <c r="Y44" s="67"/>
      <c r="Z44" s="59"/>
    </row>
    <row r="45" spans="2:26">
      <c r="M45" s="59"/>
      <c r="Z45" s="59"/>
    </row>
    <row r="46" spans="2:26">
      <c r="M46" s="59"/>
      <c r="Z46" s="59"/>
    </row>
  </sheetData>
  <pageMargins left="0.70000000000000007" right="0.70000000000000007" top="0.75" bottom="0.75" header="0.30000000000000004" footer="0.30000000000000004"/>
  <pageSetup paperSize="9" orientation="portrait" horizontalDpi="0" verticalDpi="0"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tint="0.59999389629810485"/>
  </sheetPr>
  <dimension ref="B2:Z46"/>
  <sheetViews>
    <sheetView showGridLines="0" zoomScale="85" zoomScaleNormal="85" workbookViewId="0">
      <pane xSplit="3" ySplit="5" topLeftCell="E6" activePane="bottomRight" state="frozen"/>
      <selection pane="topRight" activeCell="B5" sqref="B5:C5"/>
      <selection pane="bottomLeft" activeCell="B5" sqref="B5:C5"/>
      <selection pane="bottomRight" activeCell="C8" sqref="C8"/>
    </sheetView>
  </sheetViews>
  <sheetFormatPr defaultColWidth="7.140625" defaultRowHeight="15"/>
  <cols>
    <col min="1" max="1" width="5.140625" style="59" customWidth="1"/>
    <col min="2" max="2" width="25" style="59" bestFit="1" customWidth="1"/>
    <col min="3" max="3" width="39" style="59" bestFit="1" customWidth="1"/>
    <col min="4" max="4" width="10.28515625" style="59" bestFit="1" customWidth="1"/>
    <col min="5" max="5" width="16.42578125" style="61" customWidth="1"/>
    <col min="6" max="7" width="17" style="59" customWidth="1"/>
    <col min="8" max="8" width="12.85546875" style="60" customWidth="1"/>
    <col min="9" max="9" width="17.42578125" style="60" customWidth="1"/>
    <col min="10" max="11" width="14.140625" style="60" customWidth="1"/>
    <col min="12" max="12" width="14" style="60" customWidth="1"/>
    <col min="13" max="13" width="7.140625" style="1"/>
    <col min="14" max="15" width="17" style="59" customWidth="1"/>
    <col min="16" max="17" width="13.42578125" style="59" customWidth="1"/>
    <col min="18" max="18" width="18.7109375" style="59" customWidth="1"/>
    <col min="19" max="19" width="17.5703125" style="59" customWidth="1"/>
    <col min="20" max="21" width="20.85546875" style="60" customWidth="1"/>
    <col min="22" max="22" width="16.140625" style="60" customWidth="1"/>
    <col min="23" max="23" width="20.28515625" style="119" customWidth="1"/>
    <col min="24" max="24" width="7.140625" style="59" customWidth="1"/>
    <col min="25" max="25" width="15.85546875" style="59" customWidth="1"/>
    <col min="26" max="26" width="7.140625" style="1"/>
    <col min="27" max="16384" width="7.140625" style="59"/>
  </cols>
  <sheetData>
    <row r="2" spans="2:25" ht="15.75" thickBot="1">
      <c r="B2" s="4"/>
      <c r="C2" s="4"/>
      <c r="D2" s="4"/>
      <c r="E2" s="2"/>
      <c r="F2" s="4"/>
      <c r="G2" s="4"/>
      <c r="H2" s="2"/>
      <c r="I2" s="2"/>
      <c r="J2" s="2"/>
      <c r="K2" s="2"/>
      <c r="L2" s="2"/>
      <c r="N2" s="4"/>
      <c r="O2" s="4"/>
      <c r="P2" s="4"/>
      <c r="Q2" s="4"/>
      <c r="R2" s="4"/>
      <c r="S2" s="4"/>
      <c r="T2" s="2"/>
      <c r="U2" s="2"/>
      <c r="V2" s="2"/>
      <c r="W2" s="116"/>
      <c r="Y2" s="4"/>
    </row>
    <row r="3" spans="2:25" ht="15.75" thickTop="1">
      <c r="B3" s="73" t="s">
        <v>252</v>
      </c>
      <c r="W3" s="117" t="s">
        <v>253</v>
      </c>
    </row>
    <row r="4" spans="2:25">
      <c r="B4" s="66" t="s">
        <v>254</v>
      </c>
      <c r="C4" s="66" t="s">
        <v>255</v>
      </c>
      <c r="D4" s="66" t="s">
        <v>256</v>
      </c>
      <c r="E4" s="66"/>
      <c r="W4" s="115">
        <f>SUM(W7:W48)</f>
        <v>1.3891032566754129</v>
      </c>
    </row>
    <row r="5" spans="2:25" ht="60" customHeight="1" thickBot="1">
      <c r="B5" s="58" t="s">
        <v>295</v>
      </c>
      <c r="C5" s="58" t="s">
        <v>296</v>
      </c>
      <c r="D5" s="58" t="s">
        <v>259</v>
      </c>
      <c r="E5" s="63" t="s">
        <v>260</v>
      </c>
      <c r="F5" s="100" t="s">
        <v>261</v>
      </c>
      <c r="G5" s="100" t="s">
        <v>262</v>
      </c>
      <c r="H5" s="100" t="s">
        <v>263</v>
      </c>
      <c r="I5" s="100" t="s">
        <v>264</v>
      </c>
      <c r="J5" s="100" t="s">
        <v>265</v>
      </c>
      <c r="K5" s="100" t="s">
        <v>266</v>
      </c>
      <c r="L5" s="100" t="s">
        <v>267</v>
      </c>
      <c r="M5" s="101"/>
      <c r="N5" s="102" t="s">
        <v>297</v>
      </c>
      <c r="O5" s="102" t="s">
        <v>298</v>
      </c>
      <c r="P5" s="102" t="s">
        <v>270</v>
      </c>
      <c r="Q5" s="102" t="s">
        <v>271</v>
      </c>
      <c r="R5" s="102" t="s">
        <v>272</v>
      </c>
      <c r="S5" s="102" t="s">
        <v>273</v>
      </c>
      <c r="T5" s="100" t="s">
        <v>274</v>
      </c>
      <c r="U5" s="100" t="s">
        <v>275</v>
      </c>
      <c r="V5" s="100" t="s">
        <v>276</v>
      </c>
      <c r="W5" s="118" t="s">
        <v>277</v>
      </c>
      <c r="X5" s="103"/>
      <c r="Y5" s="100" t="s">
        <v>278</v>
      </c>
    </row>
    <row r="6" spans="2:25" ht="15.75" thickTop="1"/>
    <row r="7" spans="2:25" s="59" customFormat="1" ht="15.75" thickBot="1">
      <c r="B7" s="64" t="s">
        <v>279</v>
      </c>
      <c r="C7" s="68"/>
      <c r="D7" s="68"/>
      <c r="E7" s="69"/>
      <c r="F7" s="68"/>
      <c r="G7" s="67"/>
      <c r="H7" s="70"/>
      <c r="I7" s="70"/>
      <c r="J7" s="70"/>
      <c r="K7" s="70"/>
      <c r="L7" s="70"/>
      <c r="M7" s="1"/>
      <c r="N7" s="67"/>
      <c r="O7" s="67"/>
      <c r="P7" s="67"/>
      <c r="Q7" s="67"/>
      <c r="R7" s="67"/>
      <c r="T7" s="70"/>
      <c r="U7" s="70"/>
      <c r="V7" s="70"/>
      <c r="W7" s="120"/>
      <c r="Y7" s="67"/>
    </row>
    <row r="8" spans="2:25" s="67" customFormat="1">
      <c r="B8" s="66" t="s">
        <v>280</v>
      </c>
      <c r="C8" s="66" t="s">
        <v>336</v>
      </c>
      <c r="D8" s="65" t="s">
        <v>282</v>
      </c>
      <c r="E8" s="169">
        <v>58.9</v>
      </c>
      <c r="F8" s="75"/>
      <c r="G8" s="75"/>
      <c r="H8" s="74"/>
      <c r="I8" s="74" t="s">
        <v>292</v>
      </c>
      <c r="J8" s="109">
        <v>44</v>
      </c>
      <c r="K8" s="74"/>
      <c r="L8" s="131">
        <f>IF($D8="MW",$E8,$J8*$E8/3.6/1000)</f>
        <v>0.7198888888888888</v>
      </c>
      <c r="N8" s="131">
        <f>IFERROR(IF(D8="kg/hr",E8/$E$8,""),"")</f>
        <v>1</v>
      </c>
      <c r="O8" s="131">
        <f>IFERROR(E8/$E$27,"")</f>
        <v>1</v>
      </c>
      <c r="P8" s="131">
        <f>IFERROR(L8*1000/$E$8*3.6,"")</f>
        <v>44</v>
      </c>
      <c r="Q8" s="131">
        <f>IFERROR(L8*1000/$E$27*3.6,"")</f>
        <v>44</v>
      </c>
      <c r="T8" s="70"/>
      <c r="U8" s="70"/>
      <c r="V8" s="70"/>
      <c r="W8" s="120"/>
      <c r="Y8" s="82"/>
    </row>
    <row r="9" spans="2:25" s="67" customFormat="1">
      <c r="B9" s="66"/>
      <c r="C9" s="65"/>
      <c r="D9" s="65"/>
      <c r="E9" s="76"/>
      <c r="F9" s="75"/>
      <c r="G9" s="75"/>
      <c r="H9" s="74"/>
      <c r="I9" s="74"/>
      <c r="J9" s="74"/>
      <c r="K9" s="74"/>
      <c r="L9" s="131">
        <f t="shared" ref="L9:L24" si="0">IF($D9="MW",$E9,$J9*$E9/3.6/1000)</f>
        <v>0</v>
      </c>
      <c r="N9" s="131" t="str">
        <f t="shared" ref="N9:N24" si="1">IFERROR(IF(D9="kg/hr",E9/$E$8,""),"")</f>
        <v/>
      </c>
      <c r="O9" s="131">
        <f t="shared" ref="O9:O24" si="2">IFERROR(E9/$E$27,"")</f>
        <v>0</v>
      </c>
      <c r="P9" s="131">
        <f t="shared" ref="P9:P24" si="3">IFERROR(L9*1000/$E$8*3.6,"")</f>
        <v>0</v>
      </c>
      <c r="Q9" s="131">
        <f t="shared" ref="Q9:Q24" si="4">IFERROR(L9*1000/$E$27*3.6,"")</f>
        <v>0</v>
      </c>
      <c r="T9" s="74"/>
      <c r="U9" s="74"/>
      <c r="V9" s="74"/>
      <c r="W9" s="135">
        <f>IFERROR(IF(D9="kg/hr", $T9*$E9/$E$27/$J$27, $U9*($E9*1000*3.6)/$E$27/$J$27), "fields to the left still to be filled")</f>
        <v>0</v>
      </c>
      <c r="Y9" s="75"/>
    </row>
    <row r="10" spans="2:25" s="59" customFormat="1">
      <c r="B10" s="66"/>
      <c r="C10" s="65"/>
      <c r="D10" s="65"/>
      <c r="E10" s="76"/>
      <c r="F10" s="75"/>
      <c r="G10" s="75"/>
      <c r="H10" s="74"/>
      <c r="I10" s="74"/>
      <c r="J10" s="74"/>
      <c r="K10" s="74"/>
      <c r="L10" s="131">
        <f t="shared" si="0"/>
        <v>0</v>
      </c>
      <c r="M10" s="67"/>
      <c r="N10" s="131" t="str">
        <f t="shared" si="1"/>
        <v/>
      </c>
      <c r="O10" s="131">
        <f t="shared" si="2"/>
        <v>0</v>
      </c>
      <c r="P10" s="131">
        <f t="shared" si="3"/>
        <v>0</v>
      </c>
      <c r="Q10" s="131">
        <f t="shared" si="4"/>
        <v>0</v>
      </c>
      <c r="R10" s="67"/>
      <c r="S10" s="67"/>
      <c r="T10" s="74"/>
      <c r="U10" s="74"/>
      <c r="V10" s="74"/>
      <c r="W10" s="135">
        <f t="shared" ref="W10:W24" si="5">IFERROR(IF(D10="kg/hr", $T10*$E10/$E$27/$J$27, $U10*($E10*1000*3.6)/$E$27/$J$27), "fields to the left still to be filled")</f>
        <v>0</v>
      </c>
      <c r="Y10" s="75"/>
    </row>
    <row r="11" spans="2:25" s="62" customFormat="1">
      <c r="B11" s="66"/>
      <c r="C11" s="65"/>
      <c r="D11" s="65"/>
      <c r="E11" s="77"/>
      <c r="F11" s="75"/>
      <c r="G11" s="75"/>
      <c r="H11" s="74"/>
      <c r="I11" s="74"/>
      <c r="J11" s="74"/>
      <c r="K11" s="74"/>
      <c r="L11" s="131">
        <f t="shared" si="0"/>
        <v>0</v>
      </c>
      <c r="M11" s="67"/>
      <c r="N11" s="131" t="str">
        <f t="shared" si="1"/>
        <v/>
      </c>
      <c r="O11" s="131">
        <f t="shared" si="2"/>
        <v>0</v>
      </c>
      <c r="P11" s="131">
        <f t="shared" si="3"/>
        <v>0</v>
      </c>
      <c r="Q11" s="131">
        <f t="shared" si="4"/>
        <v>0</v>
      </c>
      <c r="R11" s="67"/>
      <c r="S11" s="67"/>
      <c r="T11" s="74"/>
      <c r="U11" s="74"/>
      <c r="V11" s="74"/>
      <c r="W11" s="135">
        <f t="shared" si="5"/>
        <v>0</v>
      </c>
      <c r="Y11" s="83"/>
    </row>
    <row r="12" spans="2:25" s="62" customFormat="1">
      <c r="B12" s="66"/>
      <c r="C12" s="65"/>
      <c r="D12" s="65"/>
      <c r="E12" s="77"/>
      <c r="F12" s="75"/>
      <c r="G12" s="75"/>
      <c r="H12" s="74"/>
      <c r="I12" s="74"/>
      <c r="J12" s="74"/>
      <c r="K12" s="74"/>
      <c r="L12" s="131">
        <f t="shared" si="0"/>
        <v>0</v>
      </c>
      <c r="M12" s="67"/>
      <c r="N12" s="131" t="str">
        <f t="shared" si="1"/>
        <v/>
      </c>
      <c r="O12" s="131">
        <f t="shared" si="2"/>
        <v>0</v>
      </c>
      <c r="P12" s="131">
        <f t="shared" si="3"/>
        <v>0</v>
      </c>
      <c r="Q12" s="131">
        <f t="shared" si="4"/>
        <v>0</v>
      </c>
      <c r="R12" s="67"/>
      <c r="S12" s="67"/>
      <c r="T12" s="74"/>
      <c r="U12" s="74"/>
      <c r="V12" s="74"/>
      <c r="W12" s="135">
        <f t="shared" si="5"/>
        <v>0</v>
      </c>
      <c r="Y12" s="83"/>
    </row>
    <row r="13" spans="2:25" s="59" customFormat="1">
      <c r="B13" s="66"/>
      <c r="C13" s="65"/>
      <c r="D13" s="65"/>
      <c r="E13" s="77"/>
      <c r="F13" s="75"/>
      <c r="G13" s="75"/>
      <c r="H13" s="74"/>
      <c r="I13" s="74"/>
      <c r="J13" s="74"/>
      <c r="K13" s="74"/>
      <c r="L13" s="131">
        <f t="shared" si="0"/>
        <v>0</v>
      </c>
      <c r="M13" s="67"/>
      <c r="N13" s="131" t="str">
        <f t="shared" si="1"/>
        <v/>
      </c>
      <c r="O13" s="131">
        <f t="shared" si="2"/>
        <v>0</v>
      </c>
      <c r="P13" s="131">
        <f t="shared" si="3"/>
        <v>0</v>
      </c>
      <c r="Q13" s="131">
        <f t="shared" si="4"/>
        <v>0</v>
      </c>
      <c r="R13" s="67"/>
      <c r="S13" s="67"/>
      <c r="T13" s="74"/>
      <c r="U13" s="74"/>
      <c r="V13" s="74"/>
      <c r="W13" s="135">
        <f t="shared" si="5"/>
        <v>0</v>
      </c>
      <c r="Y13" s="83"/>
    </row>
    <row r="14" spans="2:25" s="59" customFormat="1">
      <c r="B14" s="66"/>
      <c r="C14" s="65"/>
      <c r="D14" s="65"/>
      <c r="E14" s="77"/>
      <c r="F14" s="75"/>
      <c r="G14" s="75"/>
      <c r="H14" s="74"/>
      <c r="I14" s="74"/>
      <c r="J14" s="74"/>
      <c r="K14" s="74"/>
      <c r="L14" s="131">
        <f t="shared" si="0"/>
        <v>0</v>
      </c>
      <c r="M14" s="67"/>
      <c r="N14" s="131" t="str">
        <f t="shared" si="1"/>
        <v/>
      </c>
      <c r="O14" s="131">
        <f t="shared" si="2"/>
        <v>0</v>
      </c>
      <c r="P14" s="131">
        <f t="shared" si="3"/>
        <v>0</v>
      </c>
      <c r="Q14" s="131">
        <f t="shared" si="4"/>
        <v>0</v>
      </c>
      <c r="R14" s="67"/>
      <c r="S14" s="67"/>
      <c r="T14" s="74"/>
      <c r="U14" s="74"/>
      <c r="V14" s="74"/>
      <c r="W14" s="135">
        <f t="shared" si="5"/>
        <v>0</v>
      </c>
      <c r="Y14" s="83"/>
    </row>
    <row r="15" spans="2:25" s="59" customFormat="1">
      <c r="B15" s="66"/>
      <c r="C15" s="65"/>
      <c r="D15" s="65"/>
      <c r="E15" s="77"/>
      <c r="F15" s="75"/>
      <c r="G15" s="75"/>
      <c r="H15" s="74"/>
      <c r="I15" s="74"/>
      <c r="J15" s="74"/>
      <c r="K15" s="74"/>
      <c r="L15" s="131">
        <f t="shared" si="0"/>
        <v>0</v>
      </c>
      <c r="M15" s="67"/>
      <c r="N15" s="131" t="str">
        <f t="shared" si="1"/>
        <v/>
      </c>
      <c r="O15" s="131">
        <f t="shared" si="2"/>
        <v>0</v>
      </c>
      <c r="P15" s="131">
        <f t="shared" si="3"/>
        <v>0</v>
      </c>
      <c r="Q15" s="131">
        <f t="shared" si="4"/>
        <v>0</v>
      </c>
      <c r="R15" s="67"/>
      <c r="S15" s="67"/>
      <c r="T15" s="74"/>
      <c r="U15" s="74"/>
      <c r="V15" s="74"/>
      <c r="W15" s="135">
        <f t="shared" si="5"/>
        <v>0</v>
      </c>
      <c r="Y15" s="83"/>
    </row>
    <row r="16" spans="2:25" s="59" customFormat="1">
      <c r="B16" s="66"/>
      <c r="C16" s="65"/>
      <c r="D16" s="65"/>
      <c r="E16" s="77"/>
      <c r="F16" s="75"/>
      <c r="G16" s="75"/>
      <c r="H16" s="74"/>
      <c r="I16" s="74"/>
      <c r="J16" s="74"/>
      <c r="K16" s="74"/>
      <c r="L16" s="131">
        <f t="shared" si="0"/>
        <v>0</v>
      </c>
      <c r="M16" s="67"/>
      <c r="N16" s="131" t="str">
        <f t="shared" si="1"/>
        <v/>
      </c>
      <c r="O16" s="131">
        <f t="shared" si="2"/>
        <v>0</v>
      </c>
      <c r="P16" s="131">
        <f t="shared" si="3"/>
        <v>0</v>
      </c>
      <c r="Q16" s="131">
        <f t="shared" si="4"/>
        <v>0</v>
      </c>
      <c r="R16" s="67"/>
      <c r="S16" s="67"/>
      <c r="T16" s="74"/>
      <c r="U16" s="74"/>
      <c r="V16" s="74"/>
      <c r="W16" s="135">
        <f t="shared" si="5"/>
        <v>0</v>
      </c>
      <c r="Y16" s="83"/>
    </row>
    <row r="17" spans="2:25" s="59" customFormat="1">
      <c r="B17" s="66"/>
      <c r="C17" s="65"/>
      <c r="D17" s="65"/>
      <c r="E17" s="77"/>
      <c r="F17" s="75"/>
      <c r="G17" s="75"/>
      <c r="H17" s="74"/>
      <c r="I17" s="74"/>
      <c r="J17" s="74"/>
      <c r="K17" s="74"/>
      <c r="L17" s="131">
        <f t="shared" si="0"/>
        <v>0</v>
      </c>
      <c r="M17" s="67"/>
      <c r="N17" s="131" t="str">
        <f t="shared" si="1"/>
        <v/>
      </c>
      <c r="O17" s="131">
        <f t="shared" si="2"/>
        <v>0</v>
      </c>
      <c r="P17" s="131">
        <f t="shared" si="3"/>
        <v>0</v>
      </c>
      <c r="Q17" s="131">
        <f t="shared" si="4"/>
        <v>0</v>
      </c>
      <c r="R17" s="67"/>
      <c r="S17" s="67"/>
      <c r="T17" s="74"/>
      <c r="U17" s="74"/>
      <c r="V17" s="74"/>
      <c r="W17" s="135">
        <f t="shared" si="5"/>
        <v>0</v>
      </c>
      <c r="Y17" s="83"/>
    </row>
    <row r="18" spans="2:25" s="59" customFormat="1" ht="15" customHeight="1">
      <c r="B18" s="66" t="s">
        <v>285</v>
      </c>
      <c r="C18" s="65" t="s">
        <v>286</v>
      </c>
      <c r="D18" s="65" t="s">
        <v>287</v>
      </c>
      <c r="E18" s="124">
        <v>0.01</v>
      </c>
      <c r="F18" s="75"/>
      <c r="G18" s="75"/>
      <c r="H18" s="74"/>
      <c r="I18" s="109" t="s">
        <v>283</v>
      </c>
      <c r="J18" s="109" t="s">
        <v>288</v>
      </c>
      <c r="K18" s="74"/>
      <c r="L18" s="131">
        <f t="shared" si="0"/>
        <v>0.01</v>
      </c>
      <c r="M18" s="67"/>
      <c r="N18" s="131" t="str">
        <f t="shared" si="1"/>
        <v/>
      </c>
      <c r="O18" s="131">
        <f t="shared" si="2"/>
        <v>1.6977928692699492E-4</v>
      </c>
      <c r="P18" s="131">
        <f t="shared" si="3"/>
        <v>0.61120543293718166</v>
      </c>
      <c r="Q18" s="131">
        <f t="shared" si="4"/>
        <v>0.61120543293718166</v>
      </c>
      <c r="R18" s="67"/>
      <c r="S18" s="67"/>
      <c r="T18" s="74"/>
      <c r="U18" s="109">
        <v>100</v>
      </c>
      <c r="V18" s="74"/>
      <c r="W18" s="135">
        <f t="shared" si="5"/>
        <v>1.3891032566754129</v>
      </c>
      <c r="Y18" s="83"/>
    </row>
    <row r="19" spans="2:25" s="59" customFormat="1">
      <c r="B19" s="66"/>
      <c r="C19" s="65"/>
      <c r="D19" s="65"/>
      <c r="E19" s="77"/>
      <c r="F19" s="75"/>
      <c r="G19" s="75"/>
      <c r="H19" s="74"/>
      <c r="I19" s="74"/>
      <c r="J19" s="74"/>
      <c r="K19" s="74"/>
      <c r="L19" s="131">
        <f t="shared" si="0"/>
        <v>0</v>
      </c>
      <c r="M19" s="67"/>
      <c r="N19" s="131" t="str">
        <f t="shared" si="1"/>
        <v/>
      </c>
      <c r="O19" s="131">
        <f t="shared" si="2"/>
        <v>0</v>
      </c>
      <c r="P19" s="131">
        <f t="shared" si="3"/>
        <v>0</v>
      </c>
      <c r="Q19" s="131">
        <f t="shared" si="4"/>
        <v>0</v>
      </c>
      <c r="R19" s="67"/>
      <c r="S19" s="67"/>
      <c r="T19" s="74"/>
      <c r="U19" s="74"/>
      <c r="V19" s="74"/>
      <c r="W19" s="135">
        <f t="shared" si="5"/>
        <v>0</v>
      </c>
      <c r="Y19" s="83"/>
    </row>
    <row r="20" spans="2:25" s="59" customFormat="1">
      <c r="B20" s="66"/>
      <c r="C20" s="65"/>
      <c r="D20" s="65"/>
      <c r="E20" s="77"/>
      <c r="F20" s="75"/>
      <c r="G20" s="75"/>
      <c r="H20" s="74"/>
      <c r="I20" s="74"/>
      <c r="J20" s="74"/>
      <c r="K20" s="74"/>
      <c r="L20" s="131">
        <f t="shared" si="0"/>
        <v>0</v>
      </c>
      <c r="M20" s="67"/>
      <c r="N20" s="131" t="str">
        <f t="shared" si="1"/>
        <v/>
      </c>
      <c r="O20" s="131">
        <f t="shared" si="2"/>
        <v>0</v>
      </c>
      <c r="P20" s="131">
        <f t="shared" si="3"/>
        <v>0</v>
      </c>
      <c r="Q20" s="131">
        <f t="shared" si="4"/>
        <v>0</v>
      </c>
      <c r="R20" s="67"/>
      <c r="S20" s="67"/>
      <c r="T20" s="74"/>
      <c r="U20" s="74"/>
      <c r="V20" s="74"/>
      <c r="W20" s="135">
        <f t="shared" si="5"/>
        <v>0</v>
      </c>
      <c r="Y20" s="83"/>
    </row>
    <row r="21" spans="2:25" s="59" customFormat="1">
      <c r="B21" s="66"/>
      <c r="C21" s="65"/>
      <c r="D21" s="65"/>
      <c r="E21" s="77"/>
      <c r="F21" s="75"/>
      <c r="G21" s="75"/>
      <c r="H21" s="74"/>
      <c r="I21" s="74"/>
      <c r="J21" s="74"/>
      <c r="K21" s="74"/>
      <c r="L21" s="131">
        <f t="shared" si="0"/>
        <v>0</v>
      </c>
      <c r="M21" s="67"/>
      <c r="N21" s="131" t="str">
        <f t="shared" si="1"/>
        <v/>
      </c>
      <c r="O21" s="131">
        <f t="shared" si="2"/>
        <v>0</v>
      </c>
      <c r="P21" s="131">
        <f t="shared" si="3"/>
        <v>0</v>
      </c>
      <c r="Q21" s="131">
        <f t="shared" si="4"/>
        <v>0</v>
      </c>
      <c r="R21" s="67"/>
      <c r="S21" s="67"/>
      <c r="T21" s="74"/>
      <c r="U21" s="74"/>
      <c r="V21" s="74"/>
      <c r="W21" s="135">
        <f t="shared" si="5"/>
        <v>0</v>
      </c>
      <c r="Y21" s="83"/>
    </row>
    <row r="22" spans="2:25" s="59" customFormat="1">
      <c r="B22" s="66"/>
      <c r="C22" s="65"/>
      <c r="D22" s="65"/>
      <c r="E22" s="77"/>
      <c r="F22" s="75"/>
      <c r="G22" s="75"/>
      <c r="H22" s="74"/>
      <c r="I22" s="74"/>
      <c r="J22" s="74"/>
      <c r="K22" s="74"/>
      <c r="L22" s="131">
        <f t="shared" si="0"/>
        <v>0</v>
      </c>
      <c r="M22" s="67"/>
      <c r="N22" s="131" t="str">
        <f t="shared" si="1"/>
        <v/>
      </c>
      <c r="O22" s="131">
        <f t="shared" si="2"/>
        <v>0</v>
      </c>
      <c r="P22" s="131">
        <f t="shared" si="3"/>
        <v>0</v>
      </c>
      <c r="Q22" s="131">
        <f t="shared" si="4"/>
        <v>0</v>
      </c>
      <c r="R22" s="67"/>
      <c r="S22" s="67"/>
      <c r="T22" s="74"/>
      <c r="U22" s="74"/>
      <c r="V22" s="74"/>
      <c r="W22" s="135">
        <f t="shared" si="5"/>
        <v>0</v>
      </c>
      <c r="Y22" s="83"/>
    </row>
    <row r="23" spans="2:25" s="59" customFormat="1">
      <c r="B23" s="66"/>
      <c r="C23" s="65"/>
      <c r="D23" s="65"/>
      <c r="E23" s="77"/>
      <c r="F23" s="75"/>
      <c r="G23" s="75"/>
      <c r="H23" s="74"/>
      <c r="I23" s="74"/>
      <c r="J23" s="74"/>
      <c r="K23" s="74"/>
      <c r="L23" s="131">
        <f t="shared" si="0"/>
        <v>0</v>
      </c>
      <c r="M23" s="67"/>
      <c r="N23" s="131" t="str">
        <f t="shared" si="1"/>
        <v/>
      </c>
      <c r="O23" s="131">
        <f t="shared" si="2"/>
        <v>0</v>
      </c>
      <c r="P23" s="131">
        <f t="shared" si="3"/>
        <v>0</v>
      </c>
      <c r="Q23" s="131">
        <f t="shared" si="4"/>
        <v>0</v>
      </c>
      <c r="R23" s="67"/>
      <c r="S23" s="67"/>
      <c r="T23" s="74"/>
      <c r="U23" s="74"/>
      <c r="V23" s="74"/>
      <c r="W23" s="135">
        <f t="shared" si="5"/>
        <v>0</v>
      </c>
      <c r="Y23" s="83"/>
    </row>
    <row r="24" spans="2:25" s="59" customFormat="1">
      <c r="B24" s="65"/>
      <c r="C24" s="66"/>
      <c r="D24" s="65"/>
      <c r="E24" s="77"/>
      <c r="F24" s="75"/>
      <c r="G24" s="75"/>
      <c r="H24" s="74"/>
      <c r="I24" s="74"/>
      <c r="J24" s="74"/>
      <c r="K24" s="74"/>
      <c r="L24" s="131">
        <f t="shared" si="0"/>
        <v>0</v>
      </c>
      <c r="M24" s="67"/>
      <c r="N24" s="131" t="str">
        <f t="shared" si="1"/>
        <v/>
      </c>
      <c r="O24" s="131">
        <f t="shared" si="2"/>
        <v>0</v>
      </c>
      <c r="P24" s="131">
        <f t="shared" si="3"/>
        <v>0</v>
      </c>
      <c r="Q24" s="131">
        <f t="shared" si="4"/>
        <v>0</v>
      </c>
      <c r="R24" s="67"/>
      <c r="S24" s="67"/>
      <c r="T24" s="74"/>
      <c r="U24" s="74"/>
      <c r="V24" s="74"/>
      <c r="W24" s="135">
        <f t="shared" si="5"/>
        <v>0</v>
      </c>
      <c r="Y24" s="83"/>
    </row>
    <row r="25" spans="2:25" s="59" customFormat="1">
      <c r="C25" s="68"/>
      <c r="D25" s="68"/>
      <c r="E25" s="78"/>
      <c r="F25" s="84"/>
      <c r="G25" s="85"/>
      <c r="H25" s="80"/>
      <c r="I25" s="80"/>
      <c r="J25" s="80"/>
      <c r="K25" s="80"/>
      <c r="L25" s="80"/>
      <c r="M25" s="108"/>
      <c r="N25" s="85"/>
      <c r="O25" s="85"/>
      <c r="P25" s="85"/>
      <c r="Q25" s="85"/>
      <c r="R25" s="67"/>
      <c r="S25" s="67"/>
      <c r="T25" s="80"/>
      <c r="U25" s="80"/>
      <c r="V25" s="80"/>
      <c r="W25" s="122"/>
      <c r="Y25" s="85"/>
    </row>
    <row r="26" spans="2:25" s="59" customFormat="1" ht="15.75" thickBot="1">
      <c r="B26" s="64" t="s">
        <v>290</v>
      </c>
      <c r="C26" s="71"/>
      <c r="D26" s="71"/>
      <c r="E26" s="79"/>
      <c r="F26" s="81"/>
      <c r="G26" s="86"/>
      <c r="H26" s="81"/>
      <c r="I26" s="81"/>
      <c r="J26" s="81"/>
      <c r="K26" s="81"/>
      <c r="L26" s="81"/>
      <c r="M26" s="108"/>
      <c r="N26" s="86"/>
      <c r="O26" s="86"/>
      <c r="P26" s="86"/>
      <c r="Q26" s="86"/>
      <c r="R26" s="72"/>
      <c r="S26" s="67"/>
      <c r="T26" s="81"/>
      <c r="U26" s="81"/>
      <c r="V26" s="81"/>
      <c r="W26" s="123"/>
      <c r="Y26" s="86"/>
    </row>
    <row r="27" spans="2:25" s="67" customFormat="1">
      <c r="B27" s="66" t="s">
        <v>291</v>
      </c>
      <c r="C27" s="66" t="s">
        <v>336</v>
      </c>
      <c r="D27" s="65" t="s">
        <v>282</v>
      </c>
      <c r="E27" s="113">
        <v>58.9</v>
      </c>
      <c r="F27" s="75"/>
      <c r="G27" s="75"/>
      <c r="H27" s="75"/>
      <c r="I27" s="75" t="s">
        <v>292</v>
      </c>
      <c r="J27" s="82">
        <v>44</v>
      </c>
      <c r="K27" s="75"/>
      <c r="L27" s="131">
        <f>IF($D27="MW",$E27,$J27*$E27/3.6/1000)</f>
        <v>0.7198888888888888</v>
      </c>
      <c r="N27" s="132">
        <f>IFERROR(IF(D27="kg/hr",E27/$E$8,""),"")</f>
        <v>1</v>
      </c>
      <c r="O27" s="132">
        <f>IFERROR(E27/$E$27,"")</f>
        <v>1</v>
      </c>
      <c r="P27" s="131">
        <f t="shared" ref="P27:P43" si="6">IFERROR(L27*1000/$E$8*3.6,"")</f>
        <v>44</v>
      </c>
      <c r="Q27" s="131">
        <f t="shared" ref="Q27:Q43" si="7">IFERROR(L27*1000/$E$27*3.6,"")</f>
        <v>44</v>
      </c>
      <c r="R27" s="133">
        <f>IFERROR(L27/L8,"")</f>
        <v>1</v>
      </c>
      <c r="S27" s="134">
        <f>IFERROR(L27/(SUM($L$27:$L$29)),"")</f>
        <v>1</v>
      </c>
      <c r="T27" s="81"/>
      <c r="U27" s="81"/>
      <c r="V27" s="81"/>
      <c r="W27" s="123"/>
      <c r="Y27" s="75"/>
    </row>
    <row r="28" spans="2:25" s="62" customFormat="1">
      <c r="B28" s="66"/>
      <c r="C28" s="66"/>
      <c r="D28" s="65"/>
      <c r="E28" s="77"/>
      <c r="F28" s="75"/>
      <c r="G28" s="75"/>
      <c r="H28" s="74"/>
      <c r="I28" s="74"/>
      <c r="J28" s="74"/>
      <c r="K28" s="74"/>
      <c r="L28" s="131">
        <f t="shared" ref="L28:L43" si="8">IF($D28="MW",$E28,$J28*$E28/3.6/1000)</f>
        <v>0</v>
      </c>
      <c r="M28" s="67"/>
      <c r="N28" s="132" t="str">
        <f t="shared" ref="N28:N43" si="9">IFERROR(IF(D28="kg/hr",E28/$E$8,""),"")</f>
        <v/>
      </c>
      <c r="O28" s="132">
        <f t="shared" ref="O28:O43" si="10">IFERROR(E28/$E$27,"")</f>
        <v>0</v>
      </c>
      <c r="P28" s="131">
        <f t="shared" si="6"/>
        <v>0</v>
      </c>
      <c r="Q28" s="131">
        <f t="shared" si="7"/>
        <v>0</v>
      </c>
      <c r="R28" s="67"/>
      <c r="S28" s="134">
        <f>IFERROR(L28/(SUM($L$27:$L$29)),"")</f>
        <v>0</v>
      </c>
      <c r="T28" s="81"/>
      <c r="U28" s="81"/>
      <c r="V28" s="81"/>
      <c r="W28" s="123"/>
      <c r="Y28" s="75"/>
    </row>
    <row r="29" spans="2:25" s="62" customFormat="1">
      <c r="B29" s="66"/>
      <c r="C29" s="66"/>
      <c r="D29" s="65"/>
      <c r="E29" s="77"/>
      <c r="F29" s="75"/>
      <c r="G29" s="75"/>
      <c r="H29" s="74"/>
      <c r="I29" s="74"/>
      <c r="J29" s="74"/>
      <c r="K29" s="74"/>
      <c r="L29" s="131">
        <f t="shared" si="8"/>
        <v>0</v>
      </c>
      <c r="M29" s="67"/>
      <c r="N29" s="132" t="str">
        <f t="shared" si="9"/>
        <v/>
      </c>
      <c r="O29" s="132">
        <f t="shared" si="10"/>
        <v>0</v>
      </c>
      <c r="P29" s="131">
        <f t="shared" si="6"/>
        <v>0</v>
      </c>
      <c r="Q29" s="131">
        <f t="shared" si="7"/>
        <v>0</v>
      </c>
      <c r="R29" s="67"/>
      <c r="S29" s="134">
        <f>IFERROR(L29/(SUM($L$27:$L$29)),"")</f>
        <v>0</v>
      </c>
      <c r="T29" s="81"/>
      <c r="U29" s="81"/>
      <c r="V29" s="81"/>
      <c r="W29" s="123"/>
      <c r="Y29" s="75"/>
    </row>
    <row r="30" spans="2:25" s="62" customFormat="1">
      <c r="B30" s="66"/>
      <c r="C30" s="65"/>
      <c r="D30" s="65"/>
      <c r="E30" s="77"/>
      <c r="F30" s="75"/>
      <c r="G30" s="75"/>
      <c r="H30" s="74"/>
      <c r="I30" s="74"/>
      <c r="J30" s="74"/>
      <c r="K30" s="74"/>
      <c r="L30" s="131">
        <f t="shared" si="8"/>
        <v>0</v>
      </c>
      <c r="M30" s="67"/>
      <c r="N30" s="132" t="str">
        <f t="shared" si="9"/>
        <v/>
      </c>
      <c r="O30" s="132">
        <f t="shared" si="10"/>
        <v>0</v>
      </c>
      <c r="P30" s="131">
        <f t="shared" si="6"/>
        <v>0</v>
      </c>
      <c r="Q30" s="131">
        <f t="shared" si="7"/>
        <v>0</v>
      </c>
      <c r="R30" s="67"/>
      <c r="S30" s="67"/>
      <c r="T30" s="74"/>
      <c r="U30" s="74"/>
      <c r="V30" s="74"/>
      <c r="W30" s="135">
        <f t="shared" ref="W30:W43" si="11">IFERROR(IF(D30="kg/hr", $T30*$E30/$E$27/$J$27, $U30*($E30*1000*3.6)/$E$27/$J$27), "fields to the left still to be filled")</f>
        <v>0</v>
      </c>
      <c r="Y30" s="75"/>
    </row>
    <row r="31" spans="2:25" s="62" customFormat="1">
      <c r="B31" s="66"/>
      <c r="C31" s="65"/>
      <c r="D31" s="65"/>
      <c r="E31" s="77"/>
      <c r="F31" s="75"/>
      <c r="G31" s="75"/>
      <c r="H31" s="74"/>
      <c r="I31" s="74"/>
      <c r="J31" s="74"/>
      <c r="K31" s="74"/>
      <c r="L31" s="131">
        <f t="shared" si="8"/>
        <v>0</v>
      </c>
      <c r="M31" s="67"/>
      <c r="N31" s="132" t="str">
        <f t="shared" si="9"/>
        <v/>
      </c>
      <c r="O31" s="132">
        <f t="shared" si="10"/>
        <v>0</v>
      </c>
      <c r="P31" s="131">
        <f t="shared" si="6"/>
        <v>0</v>
      </c>
      <c r="Q31" s="131">
        <f t="shared" si="7"/>
        <v>0</v>
      </c>
      <c r="R31" s="67"/>
      <c r="S31" s="67"/>
      <c r="T31" s="74"/>
      <c r="U31" s="74"/>
      <c r="V31" s="74"/>
      <c r="W31" s="135">
        <f t="shared" si="11"/>
        <v>0</v>
      </c>
      <c r="Y31" s="75"/>
    </row>
    <row r="32" spans="2:25" s="62" customFormat="1">
      <c r="B32" s="66" t="s">
        <v>293</v>
      </c>
      <c r="C32" s="65" t="s">
        <v>334</v>
      </c>
      <c r="D32" s="65" t="s">
        <v>282</v>
      </c>
      <c r="E32" s="111">
        <v>0</v>
      </c>
      <c r="F32" s="75"/>
      <c r="G32" s="75"/>
      <c r="H32" s="74"/>
      <c r="I32" s="109" t="s">
        <v>283</v>
      </c>
      <c r="J32" s="109">
        <v>44</v>
      </c>
      <c r="K32" s="74"/>
      <c r="L32" s="131">
        <f t="shared" si="8"/>
        <v>0</v>
      </c>
      <c r="M32" s="67"/>
      <c r="N32" s="132">
        <f t="shared" si="9"/>
        <v>0</v>
      </c>
      <c r="O32" s="132">
        <f t="shared" si="10"/>
        <v>0</v>
      </c>
      <c r="P32" s="131">
        <f t="shared" si="6"/>
        <v>0</v>
      </c>
      <c r="Q32" s="131">
        <f t="shared" si="7"/>
        <v>0</v>
      </c>
      <c r="R32" s="67"/>
      <c r="S32" s="67"/>
      <c r="T32" s="109">
        <v>3000</v>
      </c>
      <c r="U32" s="74"/>
      <c r="V32" s="74"/>
      <c r="W32" s="135">
        <f t="shared" si="11"/>
        <v>0</v>
      </c>
      <c r="Y32" s="75"/>
    </row>
    <row r="33" spans="2:26" s="62" customFormat="1">
      <c r="B33" s="66"/>
      <c r="C33" s="65"/>
      <c r="D33" s="65"/>
      <c r="E33" s="77"/>
      <c r="F33" s="75"/>
      <c r="G33" s="75"/>
      <c r="H33" s="74"/>
      <c r="I33" s="74"/>
      <c r="J33" s="74"/>
      <c r="K33" s="74"/>
      <c r="L33" s="131">
        <f t="shared" si="8"/>
        <v>0</v>
      </c>
      <c r="M33" s="67"/>
      <c r="N33" s="132" t="str">
        <f t="shared" si="9"/>
        <v/>
      </c>
      <c r="O33" s="132">
        <f t="shared" si="10"/>
        <v>0</v>
      </c>
      <c r="P33" s="131">
        <f t="shared" si="6"/>
        <v>0</v>
      </c>
      <c r="Q33" s="131">
        <f t="shared" si="7"/>
        <v>0</v>
      </c>
      <c r="R33" s="67"/>
      <c r="S33" s="67"/>
      <c r="T33" s="74"/>
      <c r="U33" s="74"/>
      <c r="V33" s="74"/>
      <c r="W33" s="135">
        <f t="shared" si="11"/>
        <v>0</v>
      </c>
      <c r="Y33" s="75"/>
    </row>
    <row r="34" spans="2:26" s="62" customFormat="1">
      <c r="B34" s="66"/>
      <c r="C34" s="65"/>
      <c r="D34" s="65"/>
      <c r="E34" s="77"/>
      <c r="F34" s="75"/>
      <c r="G34" s="75"/>
      <c r="H34" s="74"/>
      <c r="I34" s="74"/>
      <c r="J34" s="74"/>
      <c r="K34" s="74"/>
      <c r="L34" s="131">
        <f t="shared" si="8"/>
        <v>0</v>
      </c>
      <c r="M34" s="67"/>
      <c r="N34" s="132" t="str">
        <f t="shared" si="9"/>
        <v/>
      </c>
      <c r="O34" s="132">
        <f t="shared" si="10"/>
        <v>0</v>
      </c>
      <c r="P34" s="131">
        <f t="shared" si="6"/>
        <v>0</v>
      </c>
      <c r="Q34" s="131">
        <f t="shared" si="7"/>
        <v>0</v>
      </c>
      <c r="R34" s="67"/>
      <c r="S34" s="67"/>
      <c r="T34" s="74"/>
      <c r="U34" s="74"/>
      <c r="V34" s="74"/>
      <c r="W34" s="135">
        <f t="shared" si="11"/>
        <v>0</v>
      </c>
      <c r="Y34" s="75"/>
    </row>
    <row r="35" spans="2:26" s="62" customFormat="1">
      <c r="B35" s="66"/>
      <c r="C35" s="65"/>
      <c r="D35" s="65"/>
      <c r="E35" s="77"/>
      <c r="F35" s="75"/>
      <c r="G35" s="75"/>
      <c r="H35" s="74"/>
      <c r="I35" s="74"/>
      <c r="J35" s="74"/>
      <c r="K35" s="74"/>
      <c r="L35" s="131">
        <f t="shared" si="8"/>
        <v>0</v>
      </c>
      <c r="M35" s="67"/>
      <c r="N35" s="132" t="str">
        <f t="shared" si="9"/>
        <v/>
      </c>
      <c r="O35" s="132">
        <f t="shared" si="10"/>
        <v>0</v>
      </c>
      <c r="P35" s="131">
        <f t="shared" si="6"/>
        <v>0</v>
      </c>
      <c r="Q35" s="131">
        <f t="shared" si="7"/>
        <v>0</v>
      </c>
      <c r="R35" s="67"/>
      <c r="S35" s="67"/>
      <c r="T35" s="74"/>
      <c r="U35" s="74"/>
      <c r="V35" s="74"/>
      <c r="W35" s="135">
        <f t="shared" si="11"/>
        <v>0</v>
      </c>
      <c r="Y35" s="75"/>
    </row>
    <row r="36" spans="2:26" s="62" customFormat="1">
      <c r="B36" s="66"/>
      <c r="C36" s="65"/>
      <c r="D36" s="65"/>
      <c r="E36" s="77"/>
      <c r="F36" s="75"/>
      <c r="G36" s="75"/>
      <c r="H36" s="74"/>
      <c r="I36" s="74"/>
      <c r="J36" s="74"/>
      <c r="K36" s="74"/>
      <c r="L36" s="131">
        <f t="shared" si="8"/>
        <v>0</v>
      </c>
      <c r="M36" s="67"/>
      <c r="N36" s="132" t="str">
        <f t="shared" si="9"/>
        <v/>
      </c>
      <c r="O36" s="132">
        <f t="shared" si="10"/>
        <v>0</v>
      </c>
      <c r="P36" s="131">
        <f t="shared" si="6"/>
        <v>0</v>
      </c>
      <c r="Q36" s="131">
        <f t="shared" si="7"/>
        <v>0</v>
      </c>
      <c r="R36" s="67"/>
      <c r="S36" s="67"/>
      <c r="T36" s="74"/>
      <c r="U36" s="74"/>
      <c r="V36" s="74"/>
      <c r="W36" s="135">
        <f t="shared" si="11"/>
        <v>0</v>
      </c>
      <c r="Y36" s="75"/>
    </row>
    <row r="37" spans="2:26" s="62" customFormat="1">
      <c r="B37" s="66"/>
      <c r="C37" s="65"/>
      <c r="D37" s="65"/>
      <c r="E37" s="77"/>
      <c r="F37" s="75"/>
      <c r="G37" s="75"/>
      <c r="H37" s="74"/>
      <c r="I37" s="74"/>
      <c r="J37" s="74"/>
      <c r="K37" s="74"/>
      <c r="L37" s="131">
        <f t="shared" si="8"/>
        <v>0</v>
      </c>
      <c r="M37" s="67"/>
      <c r="N37" s="132" t="str">
        <f t="shared" si="9"/>
        <v/>
      </c>
      <c r="O37" s="132">
        <f t="shared" si="10"/>
        <v>0</v>
      </c>
      <c r="P37" s="131">
        <f t="shared" si="6"/>
        <v>0</v>
      </c>
      <c r="Q37" s="131">
        <f t="shared" si="7"/>
        <v>0</v>
      </c>
      <c r="R37" s="67"/>
      <c r="S37" s="67"/>
      <c r="T37" s="74"/>
      <c r="U37" s="74"/>
      <c r="V37" s="74"/>
      <c r="W37" s="135">
        <f t="shared" si="11"/>
        <v>0</v>
      </c>
      <c r="Y37" s="75"/>
    </row>
    <row r="38" spans="2:26" s="62" customFormat="1">
      <c r="B38" s="66"/>
      <c r="C38" s="65"/>
      <c r="D38" s="65"/>
      <c r="E38" s="77"/>
      <c r="F38" s="75"/>
      <c r="G38" s="75"/>
      <c r="H38" s="74"/>
      <c r="I38" s="74"/>
      <c r="J38" s="74"/>
      <c r="K38" s="74"/>
      <c r="L38" s="131">
        <f t="shared" si="8"/>
        <v>0</v>
      </c>
      <c r="M38" s="67"/>
      <c r="N38" s="132" t="str">
        <f t="shared" si="9"/>
        <v/>
      </c>
      <c r="O38" s="132">
        <f t="shared" si="10"/>
        <v>0</v>
      </c>
      <c r="P38" s="131">
        <f t="shared" si="6"/>
        <v>0</v>
      </c>
      <c r="Q38" s="131">
        <f t="shared" si="7"/>
        <v>0</v>
      </c>
      <c r="R38" s="67"/>
      <c r="S38" s="67"/>
      <c r="T38" s="74"/>
      <c r="U38" s="74"/>
      <c r="V38" s="74"/>
      <c r="W38" s="135">
        <f t="shared" si="11"/>
        <v>0</v>
      </c>
      <c r="Y38" s="75"/>
    </row>
    <row r="39" spans="2:26" s="62" customFormat="1">
      <c r="B39" s="66"/>
      <c r="C39" s="65"/>
      <c r="D39" s="65"/>
      <c r="E39" s="77"/>
      <c r="F39" s="75"/>
      <c r="G39" s="75"/>
      <c r="H39" s="74"/>
      <c r="I39" s="74"/>
      <c r="J39" s="74"/>
      <c r="K39" s="74"/>
      <c r="L39" s="131">
        <f t="shared" si="8"/>
        <v>0</v>
      </c>
      <c r="M39" s="67"/>
      <c r="N39" s="132" t="str">
        <f t="shared" si="9"/>
        <v/>
      </c>
      <c r="O39" s="132">
        <f t="shared" si="10"/>
        <v>0</v>
      </c>
      <c r="P39" s="131">
        <f t="shared" si="6"/>
        <v>0</v>
      </c>
      <c r="Q39" s="131">
        <f t="shared" si="7"/>
        <v>0</v>
      </c>
      <c r="R39" s="67"/>
      <c r="S39" s="67"/>
      <c r="T39" s="74"/>
      <c r="U39" s="74"/>
      <c r="V39" s="74"/>
      <c r="W39" s="135">
        <f t="shared" si="11"/>
        <v>0</v>
      </c>
      <c r="Y39" s="75"/>
    </row>
    <row r="40" spans="2:26">
      <c r="B40" s="66"/>
      <c r="C40" s="66"/>
      <c r="D40" s="65"/>
      <c r="E40" s="77"/>
      <c r="F40" s="75"/>
      <c r="G40" s="75"/>
      <c r="H40" s="74"/>
      <c r="I40" s="74"/>
      <c r="J40" s="74"/>
      <c r="K40" s="74"/>
      <c r="L40" s="131">
        <f t="shared" si="8"/>
        <v>0</v>
      </c>
      <c r="M40" s="67"/>
      <c r="N40" s="132" t="str">
        <f t="shared" si="9"/>
        <v/>
      </c>
      <c r="O40" s="132">
        <f t="shared" si="10"/>
        <v>0</v>
      </c>
      <c r="P40" s="131">
        <f t="shared" si="6"/>
        <v>0</v>
      </c>
      <c r="Q40" s="131">
        <f t="shared" si="7"/>
        <v>0</v>
      </c>
      <c r="R40" s="67"/>
      <c r="S40" s="67"/>
      <c r="T40" s="74"/>
      <c r="U40" s="74"/>
      <c r="V40" s="74"/>
      <c r="W40" s="135">
        <f t="shared" si="11"/>
        <v>0</v>
      </c>
      <c r="Y40" s="75"/>
      <c r="Z40" s="59"/>
    </row>
    <row r="41" spans="2:26">
      <c r="B41" s="66"/>
      <c r="C41" s="66"/>
      <c r="D41" s="65"/>
      <c r="E41" s="77"/>
      <c r="F41" s="75"/>
      <c r="G41" s="75"/>
      <c r="H41" s="74"/>
      <c r="I41" s="74"/>
      <c r="J41" s="74"/>
      <c r="K41" s="74"/>
      <c r="L41" s="131">
        <f t="shared" si="8"/>
        <v>0</v>
      </c>
      <c r="M41" s="67"/>
      <c r="N41" s="132" t="str">
        <f t="shared" si="9"/>
        <v/>
      </c>
      <c r="O41" s="132">
        <f t="shared" si="10"/>
        <v>0</v>
      </c>
      <c r="P41" s="131">
        <f t="shared" si="6"/>
        <v>0</v>
      </c>
      <c r="Q41" s="131">
        <f t="shared" si="7"/>
        <v>0</v>
      </c>
      <c r="R41" s="67"/>
      <c r="S41" s="67"/>
      <c r="T41" s="74"/>
      <c r="U41" s="74"/>
      <c r="V41" s="74"/>
      <c r="W41" s="135">
        <f t="shared" si="11"/>
        <v>0</v>
      </c>
      <c r="Y41" s="75"/>
      <c r="Z41" s="59"/>
    </row>
    <row r="42" spans="2:26" s="62" customFormat="1">
      <c r="B42" s="66"/>
      <c r="C42" s="66"/>
      <c r="D42" s="65"/>
      <c r="E42" s="77"/>
      <c r="F42" s="75"/>
      <c r="G42" s="75"/>
      <c r="H42" s="74"/>
      <c r="I42" s="74"/>
      <c r="J42" s="74"/>
      <c r="K42" s="74"/>
      <c r="L42" s="131">
        <f t="shared" si="8"/>
        <v>0</v>
      </c>
      <c r="M42" s="67"/>
      <c r="N42" s="132" t="str">
        <f t="shared" si="9"/>
        <v/>
      </c>
      <c r="O42" s="132">
        <f t="shared" si="10"/>
        <v>0</v>
      </c>
      <c r="P42" s="131">
        <f t="shared" si="6"/>
        <v>0</v>
      </c>
      <c r="Q42" s="131">
        <f t="shared" si="7"/>
        <v>0</v>
      </c>
      <c r="R42" s="67"/>
      <c r="S42" s="67"/>
      <c r="T42" s="74"/>
      <c r="U42" s="74"/>
      <c r="V42" s="74"/>
      <c r="W42" s="135">
        <f t="shared" si="11"/>
        <v>0</v>
      </c>
      <c r="Y42" s="75"/>
    </row>
    <row r="43" spans="2:26" s="62" customFormat="1">
      <c r="B43" s="66"/>
      <c r="C43" s="66"/>
      <c r="D43" s="65"/>
      <c r="E43" s="77"/>
      <c r="F43" s="75"/>
      <c r="G43" s="75"/>
      <c r="H43" s="74"/>
      <c r="I43" s="74"/>
      <c r="J43" s="74"/>
      <c r="K43" s="74"/>
      <c r="L43" s="131">
        <f t="shared" si="8"/>
        <v>0</v>
      </c>
      <c r="M43" s="67"/>
      <c r="N43" s="132" t="str">
        <f t="shared" si="9"/>
        <v/>
      </c>
      <c r="O43" s="132">
        <f t="shared" si="10"/>
        <v>0</v>
      </c>
      <c r="P43" s="131">
        <f t="shared" si="6"/>
        <v>0</v>
      </c>
      <c r="Q43" s="131">
        <f t="shared" si="7"/>
        <v>0</v>
      </c>
      <c r="R43" s="67"/>
      <c r="S43" s="67"/>
      <c r="T43" s="74"/>
      <c r="U43" s="74"/>
      <c r="V43" s="74"/>
      <c r="W43" s="135">
        <f t="shared" si="11"/>
        <v>0</v>
      </c>
      <c r="Y43" s="75"/>
    </row>
    <row r="44" spans="2:26">
      <c r="C44" s="68"/>
      <c r="D44" s="68"/>
      <c r="E44" s="69"/>
      <c r="F44" s="68"/>
      <c r="G44" s="67"/>
      <c r="H44" s="70"/>
      <c r="I44" s="70"/>
      <c r="J44" s="70"/>
      <c r="K44" s="70"/>
      <c r="L44" s="70"/>
      <c r="M44" s="59"/>
      <c r="N44" s="67"/>
      <c r="O44" s="67"/>
      <c r="P44" s="67"/>
      <c r="Q44" s="67"/>
      <c r="T44" s="70"/>
      <c r="U44" s="70"/>
      <c r="V44" s="70"/>
      <c r="W44" s="120"/>
      <c r="Y44" s="67"/>
      <c r="Z44" s="59"/>
    </row>
    <row r="45" spans="2:26">
      <c r="M45" s="59"/>
      <c r="Z45" s="59"/>
    </row>
    <row r="46" spans="2:26">
      <c r="M46" s="59"/>
      <c r="Z46" s="59"/>
    </row>
  </sheetData>
  <pageMargins left="0.70000000000000007" right="0.70000000000000007" top="0.75" bottom="0.75" header="0.30000000000000004" footer="0.30000000000000004"/>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5B9BD5"/>
  </sheetPr>
  <dimension ref="B2:J82"/>
  <sheetViews>
    <sheetView showGridLines="0" topLeftCell="A39" zoomScale="70" zoomScaleNormal="70" workbookViewId="0">
      <selection activeCell="D83" sqref="D83"/>
    </sheetView>
  </sheetViews>
  <sheetFormatPr defaultColWidth="7.140625" defaultRowHeight="15"/>
  <cols>
    <col min="1" max="1" width="7.140625" style="8"/>
    <col min="2" max="2" width="38.140625" style="8" customWidth="1"/>
    <col min="3" max="3" width="18" style="8" bestFit="1" customWidth="1"/>
    <col min="4" max="4" width="14" style="8" customWidth="1"/>
    <col min="5" max="5" width="17.7109375" style="8" customWidth="1"/>
    <col min="6" max="8" width="14" style="8" customWidth="1"/>
    <col min="9" max="9" width="16.7109375" style="8" customWidth="1"/>
    <col min="10" max="10" width="14.5703125" style="8" customWidth="1"/>
    <col min="11" max="13" width="18.140625" style="8" customWidth="1"/>
    <col min="14" max="14" width="12.85546875" style="8" customWidth="1"/>
    <col min="15" max="16" width="25" style="8" customWidth="1"/>
    <col min="17" max="16384" width="7.140625" style="8"/>
  </cols>
  <sheetData>
    <row r="2" spans="2:9" ht="18.75">
      <c r="B2" s="5" t="s">
        <v>38</v>
      </c>
      <c r="C2" s="6"/>
      <c r="D2" s="6"/>
      <c r="E2" s="6"/>
      <c r="F2" s="6"/>
      <c r="G2" s="7"/>
      <c r="H2" s="6"/>
      <c r="I2" s="6"/>
    </row>
    <row r="3" spans="2:9" ht="15.75" thickBot="1">
      <c r="B3" s="9" t="s">
        <v>39</v>
      </c>
      <c r="C3" s="10" t="s">
        <v>40</v>
      </c>
      <c r="D3" s="10" t="s">
        <v>41</v>
      </c>
      <c r="E3" s="10" t="s">
        <v>42</v>
      </c>
      <c r="F3" s="10" t="s">
        <v>43</v>
      </c>
      <c r="G3" s="10" t="s">
        <v>44</v>
      </c>
      <c r="H3" s="11"/>
      <c r="I3" s="11"/>
    </row>
    <row r="4" spans="2:9" ht="15.75" thickTop="1">
      <c r="B4" s="12" t="s">
        <v>45</v>
      </c>
      <c r="C4" s="13"/>
      <c r="D4" s="13">
        <v>238.8</v>
      </c>
      <c r="E4" s="13">
        <f>2.388*10^-5</f>
        <v>2.3880000000000002E-5</v>
      </c>
      <c r="F4" s="13">
        <v>947.8</v>
      </c>
      <c r="G4" s="13">
        <v>0.27779999999999999</v>
      </c>
      <c r="H4" s="11"/>
      <c r="I4" s="14"/>
    </row>
    <row r="5" spans="2:9">
      <c r="B5" s="12" t="s">
        <v>46</v>
      </c>
      <c r="C5" s="15">
        <f>4.1868*10^-3</f>
        <v>4.1868000000000001E-3</v>
      </c>
      <c r="D5" s="13"/>
      <c r="E5" s="13">
        <f>10^-7</f>
        <v>9.9999999999999995E-8</v>
      </c>
      <c r="F5" s="13">
        <v>3.968</v>
      </c>
      <c r="G5" s="13">
        <f>1.163*10^-3</f>
        <v>1.163E-3</v>
      </c>
      <c r="H5" s="11"/>
      <c r="I5" s="16"/>
    </row>
    <row r="6" spans="2:9">
      <c r="B6" s="12" t="s">
        <v>47</v>
      </c>
      <c r="C6" s="17">
        <f>4.1868*10^4</f>
        <v>41868</v>
      </c>
      <c r="D6" s="17">
        <f>10^7</f>
        <v>10000000</v>
      </c>
      <c r="E6" s="13"/>
      <c r="F6" s="17">
        <f>3.968*10^7</f>
        <v>39680000</v>
      </c>
      <c r="G6" s="17">
        <v>11630</v>
      </c>
      <c r="H6" s="11"/>
      <c r="I6" s="18"/>
    </row>
    <row r="7" spans="2:9">
      <c r="B7" s="12" t="s">
        <v>48</v>
      </c>
      <c r="C7" s="15">
        <f>1.0551*10^-3</f>
        <v>1.0551E-3</v>
      </c>
      <c r="D7" s="13">
        <v>0.252</v>
      </c>
      <c r="E7" s="13">
        <f>2.52*10^-8</f>
        <v>2.5200000000000001E-8</v>
      </c>
      <c r="F7" s="13"/>
      <c r="G7" s="15">
        <f>1/F8</f>
        <v>2.9307107044088316E-4</v>
      </c>
      <c r="H7" s="11"/>
      <c r="I7" s="11"/>
    </row>
    <row r="8" spans="2:9">
      <c r="B8" s="12" t="s">
        <v>49</v>
      </c>
      <c r="C8" s="13">
        <v>3.6</v>
      </c>
      <c r="D8" s="13">
        <v>860</v>
      </c>
      <c r="E8" s="13">
        <f>8.6*10^-5</f>
        <v>8.6000000000000003E-5</v>
      </c>
      <c r="F8" s="17">
        <v>3412.1416300000001</v>
      </c>
      <c r="G8" s="19"/>
      <c r="H8" s="11"/>
      <c r="I8" s="20"/>
    </row>
    <row r="9" spans="2:9">
      <c r="B9" s="11"/>
      <c r="C9" s="21"/>
      <c r="D9" s="21"/>
      <c r="E9" s="21"/>
      <c r="F9" s="21"/>
      <c r="G9" s="22"/>
      <c r="H9" s="11"/>
      <c r="I9" s="11"/>
    </row>
    <row r="10" spans="2:9" ht="15.75">
      <c r="B10" s="23"/>
      <c r="C10" s="24"/>
      <c r="D10" s="24"/>
      <c r="E10" s="24"/>
      <c r="F10" s="24"/>
      <c r="G10" s="25"/>
      <c r="H10" s="23"/>
      <c r="I10" s="6"/>
    </row>
    <row r="11" spans="2:9" ht="18.75">
      <c r="B11" s="5" t="s">
        <v>50</v>
      </c>
      <c r="C11" s="24"/>
      <c r="D11" s="24"/>
      <c r="E11" s="24"/>
      <c r="F11" s="24"/>
      <c r="G11" s="25"/>
      <c r="H11" s="23"/>
      <c r="I11" s="6"/>
    </row>
    <row r="12" spans="2:9" ht="15.75" thickBot="1">
      <c r="B12" s="9" t="s">
        <v>39</v>
      </c>
      <c r="C12" s="10" t="s">
        <v>51</v>
      </c>
      <c r="D12" s="10" t="s">
        <v>52</v>
      </c>
      <c r="E12" s="10" t="s">
        <v>53</v>
      </c>
      <c r="F12" s="10" t="s">
        <v>54</v>
      </c>
      <c r="G12" s="10" t="s">
        <v>55</v>
      </c>
      <c r="H12" s="10" t="s">
        <v>56</v>
      </c>
      <c r="I12" s="11"/>
    </row>
    <row r="13" spans="2:9" ht="15.75" thickTop="1">
      <c r="B13" s="12" t="s">
        <v>57</v>
      </c>
      <c r="C13" s="13"/>
      <c r="D13" s="13">
        <v>1E-3</v>
      </c>
      <c r="E13" s="26">
        <f>9.84207*10^-4</f>
        <v>9.8420699999999996E-4</v>
      </c>
      <c r="F13" s="27">
        <f>1.10231*10^-3</f>
        <v>1.10231E-3</v>
      </c>
      <c r="G13" s="28">
        <v>2.2046199999999998</v>
      </c>
      <c r="H13" s="29">
        <f>G13*16</f>
        <v>35.273919999999997</v>
      </c>
      <c r="I13" s="11"/>
    </row>
    <row r="14" spans="2:9">
      <c r="B14" s="12" t="s">
        <v>58</v>
      </c>
      <c r="C14" s="13">
        <v>1000</v>
      </c>
      <c r="D14" s="13"/>
      <c r="E14" s="30">
        <v>0.98420700000000005</v>
      </c>
      <c r="F14" s="13">
        <v>1.1023099999999999</v>
      </c>
      <c r="G14" s="17">
        <v>2204.62</v>
      </c>
      <c r="H14" s="17">
        <f>G14*16</f>
        <v>35273.919999999998</v>
      </c>
      <c r="I14" s="11"/>
    </row>
    <row r="15" spans="2:9">
      <c r="B15" s="12" t="s">
        <v>59</v>
      </c>
      <c r="C15" s="17">
        <f>1/E13</f>
        <v>1016.0464211288886</v>
      </c>
      <c r="D15" s="31">
        <f>1/E14</f>
        <v>1.0160464211288884</v>
      </c>
      <c r="E15" s="13"/>
      <c r="F15" s="31">
        <v>1.1200000000000001</v>
      </c>
      <c r="G15" s="17">
        <v>2240</v>
      </c>
      <c r="H15" s="17">
        <f>G15*16</f>
        <v>35840</v>
      </c>
      <c r="I15" s="11"/>
    </row>
    <row r="16" spans="2:9">
      <c r="B16" s="12" t="s">
        <v>60</v>
      </c>
      <c r="C16" s="32">
        <f>1/F13</f>
        <v>907.18581887127937</v>
      </c>
      <c r="D16" s="30">
        <f>C16*D13</f>
        <v>0.90718581887127936</v>
      </c>
      <c r="E16" s="30">
        <f>C16*E13</f>
        <v>0.89285863323384518</v>
      </c>
      <c r="F16" s="13"/>
      <c r="G16" s="17">
        <v>2000</v>
      </c>
      <c r="H16" s="17">
        <f>G16*16</f>
        <v>32000</v>
      </c>
      <c r="I16" s="11"/>
    </row>
    <row r="17" spans="2:10">
      <c r="B17" s="12" t="s">
        <v>61</v>
      </c>
      <c r="C17" s="30">
        <f>1/G13</f>
        <v>0.45359290943563974</v>
      </c>
      <c r="D17" s="26">
        <f>1/G14</f>
        <v>4.535929094356397E-4</v>
      </c>
      <c r="E17" s="26">
        <f>1/G15</f>
        <v>4.4642857142857141E-4</v>
      </c>
      <c r="F17" s="13">
        <f>1/G16</f>
        <v>5.0000000000000001E-4</v>
      </c>
      <c r="G17" s="19"/>
      <c r="H17" s="13">
        <v>16</v>
      </c>
      <c r="I17" s="11"/>
    </row>
    <row r="18" spans="2:10">
      <c r="B18" s="12" t="s">
        <v>62</v>
      </c>
      <c r="C18" s="27">
        <f>C17/16</f>
        <v>2.8349556839727483E-2</v>
      </c>
      <c r="D18" s="33">
        <f>D17/16</f>
        <v>2.8349556839727481E-5</v>
      </c>
      <c r="E18" s="33">
        <f>E17/16</f>
        <v>2.7901785714285713E-5</v>
      </c>
      <c r="F18" s="33">
        <f>F17/16</f>
        <v>3.1250000000000001E-5</v>
      </c>
      <c r="G18" s="13">
        <f>1/16</f>
        <v>6.25E-2</v>
      </c>
      <c r="H18" s="13"/>
      <c r="I18" s="11"/>
    </row>
    <row r="19" spans="2:10">
      <c r="B19" s="11"/>
      <c r="C19" s="21"/>
      <c r="D19" s="21"/>
      <c r="E19" s="21"/>
      <c r="F19" s="21"/>
      <c r="G19" s="22"/>
      <c r="H19" s="11"/>
      <c r="I19" s="11"/>
    </row>
    <row r="20" spans="2:10" ht="15.75">
      <c r="B20" s="23"/>
      <c r="C20" s="24"/>
      <c r="D20" s="24"/>
      <c r="E20" s="24"/>
      <c r="F20" s="24"/>
      <c r="G20" s="25"/>
      <c r="H20" s="23"/>
      <c r="I20" s="6"/>
    </row>
    <row r="21" spans="2:10" ht="18.75">
      <c r="B21" s="5" t="s">
        <v>63</v>
      </c>
      <c r="C21" s="23"/>
      <c r="D21" s="23"/>
      <c r="E21" s="23"/>
      <c r="F21" s="23"/>
      <c r="G21" s="25"/>
      <c r="H21" s="23"/>
      <c r="I21" s="6"/>
    </row>
    <row r="22" spans="2:10" ht="15.75" thickBot="1">
      <c r="B22" s="9" t="s">
        <v>39</v>
      </c>
      <c r="C22" s="10" t="s">
        <v>64</v>
      </c>
      <c r="D22" s="10" t="s">
        <v>65</v>
      </c>
      <c r="E22" s="10" t="s">
        <v>66</v>
      </c>
      <c r="F22" s="10" t="s">
        <v>67</v>
      </c>
      <c r="G22" s="10" t="s">
        <v>68</v>
      </c>
      <c r="H22" s="10" t="s">
        <v>69</v>
      </c>
      <c r="I22" s="11"/>
    </row>
    <row r="23" spans="2:10" ht="15.75" thickTop="1">
      <c r="B23" s="12" t="s">
        <v>70</v>
      </c>
      <c r="C23" s="13"/>
      <c r="D23" s="30">
        <v>0.83267400000000003</v>
      </c>
      <c r="E23" s="27">
        <f>1/C25</f>
        <v>2.3809523809523808E-2</v>
      </c>
      <c r="F23" s="30">
        <v>0.13368099999999999</v>
      </c>
      <c r="G23" s="34">
        <v>3.7854100000000002</v>
      </c>
      <c r="H23" s="98">
        <v>3.7854100000000003E-3</v>
      </c>
      <c r="I23" s="35"/>
    </row>
    <row r="24" spans="2:10">
      <c r="B24" s="12" t="s">
        <v>71</v>
      </c>
      <c r="C24" s="30">
        <f>1/D23</f>
        <v>1.2009501917917456</v>
      </c>
      <c r="D24" s="13"/>
      <c r="E24" s="27">
        <f>1/D25</f>
        <v>2.8594052185517756E-2</v>
      </c>
      <c r="F24" s="30">
        <f>1/D26</f>
        <v>0.16054422258891232</v>
      </c>
      <c r="G24" s="30">
        <v>4.5460900000000004</v>
      </c>
      <c r="H24" s="27">
        <f>G24/1000</f>
        <v>4.54609E-3</v>
      </c>
      <c r="I24" s="35"/>
    </row>
    <row r="25" spans="2:10">
      <c r="B25" s="12" t="s">
        <v>72</v>
      </c>
      <c r="C25" s="36">
        <v>42</v>
      </c>
      <c r="D25" s="29">
        <f>C25*D23</f>
        <v>34.972307999999998</v>
      </c>
      <c r="E25" s="13"/>
      <c r="F25" s="31">
        <f>1/E26</f>
        <v>5.6146019999999996</v>
      </c>
      <c r="G25" s="37">
        <v>158.98722000000001</v>
      </c>
      <c r="H25" s="27">
        <f>G25/1000</f>
        <v>0.15898722000000001</v>
      </c>
      <c r="I25" s="35"/>
    </row>
    <row r="26" spans="2:10">
      <c r="B26" s="12" t="s">
        <v>73</v>
      </c>
      <c r="C26" s="30">
        <f>1/F23</f>
        <v>7.4804946103036336</v>
      </c>
      <c r="D26" s="31">
        <f>C26*D23</f>
        <v>6.2288133691399681</v>
      </c>
      <c r="E26" s="27">
        <f>C26*E23</f>
        <v>0.17810701453103889</v>
      </c>
      <c r="F26" s="13"/>
      <c r="G26" s="38">
        <v>28.316800000000001</v>
      </c>
      <c r="H26" s="27">
        <f>G26/1000</f>
        <v>2.83168E-2</v>
      </c>
      <c r="I26" s="35"/>
    </row>
    <row r="27" spans="2:10">
      <c r="B27" s="12" t="s">
        <v>74</v>
      </c>
      <c r="C27" s="30">
        <v>0.26417217685798894</v>
      </c>
      <c r="D27" s="30">
        <f>1/G24</f>
        <v>0.21996924829908776</v>
      </c>
      <c r="E27" s="27">
        <f>1/G25</f>
        <v>6.2898137347140223E-3</v>
      </c>
      <c r="F27" s="30">
        <f>1/G26</f>
        <v>3.5314724827664144E-2</v>
      </c>
      <c r="G27" s="19"/>
      <c r="H27" s="13">
        <v>1E-3</v>
      </c>
      <c r="I27" s="35"/>
    </row>
    <row r="28" spans="2:10">
      <c r="B28" s="12" t="s">
        <v>75</v>
      </c>
      <c r="C28" s="38">
        <f>1/H23</f>
        <v>264.17217685798892</v>
      </c>
      <c r="D28" s="38">
        <f>1/H24</f>
        <v>219.96924829908778</v>
      </c>
      <c r="E28" s="30">
        <f>1/H25</f>
        <v>6.2898137347140226</v>
      </c>
      <c r="F28" s="39">
        <f>1/H26</f>
        <v>35.314724827664143</v>
      </c>
      <c r="G28" s="17">
        <v>1000</v>
      </c>
      <c r="H28" s="19"/>
      <c r="I28" s="11"/>
    </row>
    <row r="29" spans="2:10">
      <c r="B29" s="11"/>
      <c r="C29" s="21"/>
      <c r="D29" s="21"/>
      <c r="E29" s="21"/>
      <c r="F29" s="21"/>
      <c r="G29" s="22"/>
      <c r="H29" s="11"/>
      <c r="I29" s="11"/>
    </row>
    <row r="30" spans="2:10">
      <c r="B30" s="11"/>
      <c r="C30" s="21"/>
      <c r="D30" s="21"/>
      <c r="E30" s="21"/>
      <c r="F30" s="21"/>
      <c r="G30" s="22"/>
      <c r="H30" s="11"/>
      <c r="I30" s="11"/>
    </row>
    <row r="31" spans="2:10" ht="18.75">
      <c r="B31" s="5" t="s">
        <v>76</v>
      </c>
      <c r="C31" s="6"/>
      <c r="D31" s="6"/>
      <c r="E31" s="6"/>
      <c r="F31" s="6"/>
      <c r="G31" s="7"/>
      <c r="H31" s="6"/>
      <c r="I31" s="6"/>
    </row>
    <row r="32" spans="2:10" ht="15.75" thickBot="1">
      <c r="B32" s="9" t="s">
        <v>39</v>
      </c>
      <c r="C32" s="10" t="s">
        <v>77</v>
      </c>
      <c r="D32" s="10" t="s">
        <v>78</v>
      </c>
      <c r="E32" s="10" t="s">
        <v>79</v>
      </c>
      <c r="F32" s="10" t="s">
        <v>80</v>
      </c>
      <c r="G32" s="10" t="s">
        <v>81</v>
      </c>
      <c r="H32" s="10" t="s">
        <v>82</v>
      </c>
      <c r="I32" s="10" t="s">
        <v>83</v>
      </c>
      <c r="J32" s="40"/>
    </row>
    <row r="33" spans="2:10" ht="15.75" thickTop="1">
      <c r="B33" s="12" t="s">
        <v>84</v>
      </c>
      <c r="C33" s="13"/>
      <c r="D33" s="30">
        <f>1/C34</f>
        <v>8.3333333333333329E-2</v>
      </c>
      <c r="E33" s="27">
        <f>1/C35</f>
        <v>2.7777777777777776E-2</v>
      </c>
      <c r="F33" s="15">
        <f>1/C36</f>
        <v>1.5782828282828283E-5</v>
      </c>
      <c r="G33" s="41">
        <f>1/C37</f>
        <v>1.3714900141812068E-5</v>
      </c>
      <c r="H33" s="27">
        <f>1/C38</f>
        <v>2.5399986284007407E-2</v>
      </c>
      <c r="I33" s="15">
        <f>H33/1000</f>
        <v>2.5399986284007409E-5</v>
      </c>
      <c r="J33" s="40"/>
    </row>
    <row r="34" spans="2:10">
      <c r="B34" s="12" t="s">
        <v>85</v>
      </c>
      <c r="C34" s="17">
        <v>12</v>
      </c>
      <c r="D34" s="13"/>
      <c r="E34" s="30">
        <f>1/D35</f>
        <v>0.33333333333333331</v>
      </c>
      <c r="F34" s="26">
        <f>1/D36</f>
        <v>1.8939393939393939E-4</v>
      </c>
      <c r="G34" s="26">
        <f>1/D37</f>
        <v>1.6457880170174483E-4</v>
      </c>
      <c r="H34" s="30">
        <f>1/D38</f>
        <v>0.30479983540808891</v>
      </c>
      <c r="I34" s="26">
        <f>H34/1000</f>
        <v>3.0479983540808892E-4</v>
      </c>
      <c r="J34" s="40"/>
    </row>
    <row r="35" spans="2:10">
      <c r="B35" s="12" t="s">
        <v>86</v>
      </c>
      <c r="C35" s="17">
        <v>36</v>
      </c>
      <c r="D35" s="17">
        <f>C35*D33</f>
        <v>3</v>
      </c>
      <c r="E35" s="13"/>
      <c r="F35" s="42">
        <f>1/E36</f>
        <v>5.6818181818181815E-4</v>
      </c>
      <c r="G35" s="26">
        <f>1/E37</f>
        <v>4.9373640510523445E-4</v>
      </c>
      <c r="H35" s="30">
        <f>1/E38</f>
        <v>0.91439950622426669</v>
      </c>
      <c r="I35" s="39">
        <f>H35/1000</f>
        <v>9.143995062242667E-4</v>
      </c>
      <c r="J35" s="40"/>
    </row>
    <row r="36" spans="2:10">
      <c r="B36" s="12" t="s">
        <v>87</v>
      </c>
      <c r="C36" s="17">
        <v>63360</v>
      </c>
      <c r="D36" s="17">
        <f>C36*D33</f>
        <v>5280</v>
      </c>
      <c r="E36" s="17">
        <f>C36*E33</f>
        <v>1760</v>
      </c>
      <c r="F36" s="13"/>
      <c r="G36" s="30">
        <f>1/F37</f>
        <v>0.86897607298521262</v>
      </c>
      <c r="H36" s="17">
        <f>1/F38</f>
        <v>1609.3431309547093</v>
      </c>
      <c r="I36" s="30">
        <f>H36/1000</f>
        <v>1.6093431309547093</v>
      </c>
      <c r="J36" s="40"/>
    </row>
    <row r="37" spans="2:10">
      <c r="B37" s="12" t="s">
        <v>88</v>
      </c>
      <c r="C37" s="17">
        <v>72913.399999999994</v>
      </c>
      <c r="D37" s="17">
        <f>C37*D33</f>
        <v>6076.1166666666659</v>
      </c>
      <c r="E37" s="17">
        <f>C37*E33</f>
        <v>2025.372222222222</v>
      </c>
      <c r="F37" s="30">
        <f>C37*F33</f>
        <v>1.1507796717171717</v>
      </c>
      <c r="G37" s="19"/>
      <c r="H37" s="17">
        <f>1/G38</f>
        <v>1851.9993599203453</v>
      </c>
      <c r="I37" s="30">
        <f>H37/1000</f>
        <v>1.8519993599203453</v>
      </c>
      <c r="J37" s="40"/>
    </row>
    <row r="38" spans="2:10">
      <c r="B38" s="12" t="s">
        <v>89</v>
      </c>
      <c r="C38" s="37">
        <v>39.370100000000001</v>
      </c>
      <c r="D38" s="39">
        <f>C38*D33</f>
        <v>3.2808416666666664</v>
      </c>
      <c r="E38" s="39">
        <f>C38*E33</f>
        <v>1.0936138888888889</v>
      </c>
      <c r="F38" s="26">
        <f>C38*F33</f>
        <v>6.2137152777777776E-4</v>
      </c>
      <c r="G38" s="26">
        <f>C38*G33</f>
        <v>5.3995699007315537E-4</v>
      </c>
      <c r="H38" s="19"/>
      <c r="I38" s="30">
        <f>1/H39</f>
        <v>1E-3</v>
      </c>
      <c r="J38" s="40"/>
    </row>
    <row r="39" spans="2:10">
      <c r="B39" s="12" t="s">
        <v>90</v>
      </c>
      <c r="C39" s="17">
        <f>C38*1000</f>
        <v>39370.1</v>
      </c>
      <c r="D39" s="38">
        <f>D38*1000</f>
        <v>3280.8416666666662</v>
      </c>
      <c r="E39" s="38">
        <f>E38*1000</f>
        <v>1093.6138888888888</v>
      </c>
      <c r="F39" s="29">
        <f>F38*1000</f>
        <v>0.62137152777777771</v>
      </c>
      <c r="G39" s="29">
        <f>G38*1000</f>
        <v>0.53995699007315534</v>
      </c>
      <c r="H39" s="17">
        <v>1000</v>
      </c>
      <c r="I39" s="43"/>
      <c r="J39" s="40"/>
    </row>
    <row r="40" spans="2:10">
      <c r="B40" s="44"/>
      <c r="C40" s="45"/>
      <c r="D40" s="45"/>
      <c r="E40" s="45"/>
      <c r="F40" s="45"/>
      <c r="G40" s="46"/>
      <c r="H40" s="44"/>
      <c r="I40" s="44"/>
      <c r="J40" s="40"/>
    </row>
    <row r="41" spans="2:10">
      <c r="B41" s="44"/>
      <c r="C41" s="45"/>
      <c r="D41" s="45"/>
      <c r="E41" s="45"/>
      <c r="F41" s="45"/>
      <c r="G41" s="46"/>
      <c r="H41" s="44"/>
      <c r="I41" s="44"/>
      <c r="J41" s="40"/>
    </row>
    <row r="42" spans="2:10" ht="18.75">
      <c r="B42" s="47" t="s">
        <v>91</v>
      </c>
      <c r="C42" s="48"/>
      <c r="D42" s="40"/>
      <c r="E42" s="40"/>
      <c r="F42" s="40"/>
      <c r="G42" s="40"/>
      <c r="H42" s="40"/>
      <c r="I42" s="40"/>
      <c r="J42" s="40"/>
    </row>
    <row r="43" spans="2:10" ht="15.75" thickBot="1">
      <c r="B43" s="9" t="s">
        <v>39</v>
      </c>
      <c r="C43" s="10" t="s">
        <v>92</v>
      </c>
      <c r="D43" s="10" t="s">
        <v>93</v>
      </c>
      <c r="E43" s="49"/>
      <c r="F43" s="40"/>
      <c r="G43" s="40"/>
      <c r="H43" s="40"/>
      <c r="I43" s="40"/>
      <c r="J43" s="40"/>
    </row>
    <row r="44" spans="2:10" ht="15.75" thickTop="1">
      <c r="B44" s="12" t="s">
        <v>94</v>
      </c>
      <c r="C44" s="13"/>
      <c r="D44" s="30">
        <v>0.74569987199999999</v>
      </c>
      <c r="E44" s="49"/>
      <c r="F44" s="40"/>
      <c r="G44" s="40"/>
      <c r="H44" s="40"/>
      <c r="I44" s="40"/>
      <c r="J44" s="40"/>
    </row>
    <row r="45" spans="2:10">
      <c r="B45" s="12" t="s">
        <v>95</v>
      </c>
      <c r="C45" s="31">
        <f>1/D44</f>
        <v>1.3410220888438076</v>
      </c>
      <c r="D45" s="13"/>
      <c r="E45" s="49"/>
      <c r="F45" s="40"/>
      <c r="G45" s="40"/>
      <c r="H45" s="40"/>
      <c r="I45" s="40"/>
      <c r="J45" s="40"/>
    </row>
    <row r="46" spans="2:10">
      <c r="B46" s="40"/>
      <c r="C46" s="40"/>
      <c r="D46" s="40"/>
      <c r="E46" s="40"/>
      <c r="F46" s="40"/>
      <c r="G46" s="40"/>
      <c r="H46" s="40"/>
      <c r="I46" s="40"/>
      <c r="J46" s="40"/>
    </row>
    <row r="48" spans="2:10" ht="18.75">
      <c r="B48" s="5" t="s">
        <v>96</v>
      </c>
      <c r="C48" s="50"/>
      <c r="D48" s="50"/>
    </row>
    <row r="49" spans="2:4" ht="15.75" thickBot="1">
      <c r="B49" s="9" t="s">
        <v>97</v>
      </c>
      <c r="C49" s="9" t="s">
        <v>98</v>
      </c>
      <c r="D49" s="9" t="s">
        <v>99</v>
      </c>
    </row>
    <row r="50" spans="2:4" ht="15.75" thickTop="1">
      <c r="B50" s="51" t="s">
        <v>100</v>
      </c>
      <c r="C50" s="51" t="s">
        <v>101</v>
      </c>
      <c r="D50" s="51" t="s">
        <v>102</v>
      </c>
    </row>
    <row r="51" spans="2:4">
      <c r="B51" s="51" t="s">
        <v>103</v>
      </c>
      <c r="C51" s="51" t="s">
        <v>104</v>
      </c>
      <c r="D51" s="51" t="s">
        <v>105</v>
      </c>
    </row>
    <row r="52" spans="2:4">
      <c r="B52" s="51" t="s">
        <v>106</v>
      </c>
      <c r="C52" s="51" t="s">
        <v>107</v>
      </c>
      <c r="D52" s="51" t="s">
        <v>108</v>
      </c>
    </row>
    <row r="53" spans="2:4">
      <c r="B53" s="51" t="s">
        <v>109</v>
      </c>
      <c r="C53" s="51" t="s">
        <v>110</v>
      </c>
      <c r="D53" s="51" t="s">
        <v>111</v>
      </c>
    </row>
    <row r="54" spans="2:4">
      <c r="B54" s="51" t="s">
        <v>112</v>
      </c>
      <c r="C54" s="51" t="s">
        <v>113</v>
      </c>
      <c r="D54" s="51" t="s">
        <v>114</v>
      </c>
    </row>
    <row r="55" spans="2:4">
      <c r="B55" s="51" t="s">
        <v>115</v>
      </c>
      <c r="C55" s="51" t="s">
        <v>116</v>
      </c>
      <c r="D55" s="51" t="s">
        <v>117</v>
      </c>
    </row>
    <row r="56" spans="2:4">
      <c r="B56" s="51" t="s">
        <v>118</v>
      </c>
      <c r="C56" s="51" t="s">
        <v>119</v>
      </c>
      <c r="D56" s="51" t="s">
        <v>120</v>
      </c>
    </row>
    <row r="57" spans="2:4">
      <c r="B57" s="51" t="s">
        <v>121</v>
      </c>
      <c r="C57" s="51" t="s">
        <v>122</v>
      </c>
      <c r="D57" s="51" t="s">
        <v>123</v>
      </c>
    </row>
    <row r="58" spans="2:4">
      <c r="B58" s="51" t="s">
        <v>124</v>
      </c>
      <c r="C58" s="51" t="s">
        <v>125</v>
      </c>
      <c r="D58" s="51" t="s">
        <v>126</v>
      </c>
    </row>
    <row r="59" spans="2:4">
      <c r="B59" s="51" t="s">
        <v>127</v>
      </c>
      <c r="C59" s="51" t="s">
        <v>128</v>
      </c>
      <c r="D59" s="51" t="s">
        <v>129</v>
      </c>
    </row>
    <row r="60" spans="2:4">
      <c r="B60" s="52" t="s">
        <v>130</v>
      </c>
      <c r="C60" s="51" t="s">
        <v>131</v>
      </c>
      <c r="D60" s="51" t="s">
        <v>132</v>
      </c>
    </row>
    <row r="61" spans="2:4">
      <c r="B61" s="52" t="s">
        <v>133</v>
      </c>
      <c r="C61" s="51" t="s">
        <v>134</v>
      </c>
      <c r="D61" s="51" t="s">
        <v>135</v>
      </c>
    </row>
    <row r="62" spans="2:4">
      <c r="B62" s="52" t="s">
        <v>136</v>
      </c>
      <c r="C62" s="51" t="s">
        <v>137</v>
      </c>
      <c r="D62" s="51" t="s">
        <v>82</v>
      </c>
    </row>
    <row r="63" spans="2:4">
      <c r="B63" s="52" t="s">
        <v>138</v>
      </c>
      <c r="C63" s="51" t="s">
        <v>139</v>
      </c>
      <c r="D63" s="51" t="s">
        <v>82</v>
      </c>
    </row>
    <row r="64" spans="2:4">
      <c r="B64" s="52" t="s">
        <v>140</v>
      </c>
      <c r="C64" s="51" t="s">
        <v>141</v>
      </c>
      <c r="D64" s="51" t="s">
        <v>142</v>
      </c>
    </row>
    <row r="65" spans="2:10">
      <c r="B65" s="52" t="s">
        <v>143</v>
      </c>
      <c r="C65" s="51" t="s">
        <v>144</v>
      </c>
      <c r="D65" s="51" t="s">
        <v>145</v>
      </c>
    </row>
    <row r="66" spans="2:10">
      <c r="B66" s="53" t="s">
        <v>146</v>
      </c>
      <c r="C66" s="51" t="s">
        <v>147</v>
      </c>
      <c r="D66" s="51" t="s">
        <v>148</v>
      </c>
    </row>
    <row r="67" spans="2:10">
      <c r="B67" s="53" t="s">
        <v>149</v>
      </c>
      <c r="C67" s="51" t="s">
        <v>150</v>
      </c>
      <c r="D67" s="51" t="s">
        <v>151</v>
      </c>
    </row>
    <row r="68" spans="2:10">
      <c r="B68" s="53" t="s">
        <v>152</v>
      </c>
      <c r="C68" s="51" t="s">
        <v>153</v>
      </c>
      <c r="D68" s="51" t="s">
        <v>154</v>
      </c>
    </row>
    <row r="69" spans="2:10">
      <c r="B69" s="53" t="s">
        <v>155</v>
      </c>
      <c r="C69" s="51" t="s">
        <v>156</v>
      </c>
      <c r="D69" s="51" t="s">
        <v>157</v>
      </c>
    </row>
    <row r="71" spans="2:10" ht="15.75" thickBot="1">
      <c r="B71" s="54" t="s">
        <v>158</v>
      </c>
      <c r="C71" s="54"/>
    </row>
    <row r="72" spans="2:10">
      <c r="B72" s="55" t="s">
        <v>159</v>
      </c>
    </row>
    <row r="73" spans="2:10">
      <c r="B73" s="55" t="s">
        <v>160</v>
      </c>
    </row>
    <row r="76" spans="2:10" ht="18.75">
      <c r="B76" s="5" t="s">
        <v>161</v>
      </c>
    </row>
    <row r="77" spans="2:10" ht="15.75" thickBot="1">
      <c r="B77" s="9" t="s">
        <v>162</v>
      </c>
      <c r="C77" s="9" t="s">
        <v>163</v>
      </c>
      <c r="D77" s="9" t="s">
        <v>158</v>
      </c>
      <c r="E77" s="56"/>
      <c r="F77" s="56"/>
      <c r="G77" s="56"/>
      <c r="H77" s="56"/>
      <c r="I77" s="56"/>
      <c r="J77" s="56"/>
    </row>
    <row r="78" spans="2:10" ht="15.75" thickTop="1">
      <c r="B78" s="57" t="s">
        <v>164</v>
      </c>
      <c r="C78" s="57">
        <v>1.9</v>
      </c>
      <c r="D78" s="93" t="s">
        <v>341</v>
      </c>
      <c r="E78" s="56"/>
      <c r="F78" s="56"/>
      <c r="G78" s="56"/>
      <c r="H78" s="56"/>
      <c r="I78" s="56"/>
      <c r="J78" s="56"/>
    </row>
    <row r="79" spans="2:10">
      <c r="B79" s="57" t="s">
        <v>342</v>
      </c>
      <c r="C79" s="57">
        <v>5.8</v>
      </c>
      <c r="D79" s="93" t="s">
        <v>341</v>
      </c>
      <c r="E79" s="56"/>
      <c r="F79" s="56"/>
      <c r="G79" s="56"/>
      <c r="H79" s="56"/>
      <c r="I79" s="56"/>
      <c r="J79" s="56"/>
    </row>
    <row r="80" spans="2:10">
      <c r="B80" s="57" t="s">
        <v>165</v>
      </c>
      <c r="C80" s="57">
        <v>25</v>
      </c>
      <c r="D80" s="186" t="s">
        <v>343</v>
      </c>
      <c r="E80" s="56"/>
      <c r="F80" s="56"/>
      <c r="G80" s="56"/>
      <c r="H80" s="56"/>
      <c r="I80" s="56"/>
      <c r="J80" s="56"/>
    </row>
    <row r="81" spans="2:4">
      <c r="B81" s="57" t="s">
        <v>166</v>
      </c>
      <c r="C81" s="57">
        <v>298</v>
      </c>
      <c r="D81" s="186" t="s">
        <v>343</v>
      </c>
    </row>
    <row r="82" spans="2:4" ht="18.75">
      <c r="B82" s="5"/>
    </row>
  </sheetData>
  <hyperlinks>
    <hyperlink ref="D78" r:id="rId1" xr:uid="{00000000-0004-0000-0200-000000000000}"/>
    <hyperlink ref="D79" r:id="rId2" xr:uid="{936FCBFA-3E4B-47E4-ABD8-113A1E56E0AA}"/>
  </hyperlinks>
  <pageMargins left="0.70000000000000007" right="0.70000000000000007" top="0.75" bottom="0.75" header="0.30000000000000004" footer="0.30000000000000004"/>
  <pageSetup paperSize="9" orientation="portrait"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5B9BD5"/>
  </sheetPr>
  <dimension ref="B1:BK40"/>
  <sheetViews>
    <sheetView showGridLines="0" tabSelected="1" zoomScale="70" zoomScaleNormal="70" workbookViewId="0">
      <selection activeCell="L12" sqref="L12"/>
    </sheetView>
  </sheetViews>
  <sheetFormatPr defaultColWidth="10" defaultRowHeight="15" customHeight="1"/>
  <cols>
    <col min="1" max="1" width="7.85546875" style="1" customWidth="1"/>
    <col min="2" max="2" width="24.42578125" style="1" bestFit="1" customWidth="1"/>
    <col min="3" max="44" width="7.85546875" style="1" customWidth="1"/>
    <col min="45" max="16384" width="10" style="1"/>
  </cols>
  <sheetData>
    <row r="1" spans="2:63" ht="25.5" customHeight="1"/>
    <row r="2" spans="2:63" ht="15" customHeight="1">
      <c r="B2" s="92" t="s">
        <v>167</v>
      </c>
    </row>
    <row r="5" spans="2:63" ht="15" customHeight="1">
      <c r="B5" s="150" t="s">
        <v>168</v>
      </c>
      <c r="C5" s="151"/>
      <c r="D5" s="151"/>
      <c r="E5" s="151"/>
      <c r="F5" s="151"/>
      <c r="G5" s="151"/>
      <c r="H5" s="151"/>
      <c r="I5" s="151"/>
      <c r="J5" s="151"/>
      <c r="K5" s="151"/>
      <c r="L5" s="151">
        <v>2019</v>
      </c>
      <c r="M5" s="151">
        <v>2020</v>
      </c>
      <c r="N5" s="151">
        <v>2021</v>
      </c>
      <c r="O5" s="151">
        <v>2022</v>
      </c>
      <c r="P5" s="151">
        <v>2023</v>
      </c>
      <c r="Q5" s="151">
        <v>2024</v>
      </c>
      <c r="R5" s="151">
        <v>2025</v>
      </c>
      <c r="S5" s="151">
        <v>2026</v>
      </c>
      <c r="T5" s="151">
        <v>2027</v>
      </c>
      <c r="U5" s="151">
        <v>2028</v>
      </c>
      <c r="V5" s="151">
        <v>2029</v>
      </c>
      <c r="W5" s="151">
        <v>2030</v>
      </c>
      <c r="X5" s="151">
        <v>2031</v>
      </c>
      <c r="Y5" s="151">
        <v>2032</v>
      </c>
      <c r="Z5" s="151">
        <v>2033</v>
      </c>
      <c r="AA5" s="151">
        <v>2034</v>
      </c>
      <c r="AB5" s="151">
        <v>2035</v>
      </c>
      <c r="AC5" s="151">
        <v>2036</v>
      </c>
      <c r="AD5" s="151">
        <v>2037</v>
      </c>
      <c r="AE5" s="151">
        <v>2038</v>
      </c>
      <c r="AF5" s="151">
        <v>2039</v>
      </c>
      <c r="AG5" s="151">
        <v>2040</v>
      </c>
      <c r="AH5" s="151">
        <v>2041</v>
      </c>
      <c r="AI5" s="151">
        <v>2042</v>
      </c>
      <c r="AJ5" s="151">
        <v>2043</v>
      </c>
      <c r="AK5" s="151">
        <v>2044</v>
      </c>
      <c r="AL5" s="151">
        <v>2045</v>
      </c>
      <c r="AM5" s="151">
        <v>2046</v>
      </c>
      <c r="AN5" s="151">
        <v>2047</v>
      </c>
      <c r="AO5" s="151">
        <v>2048</v>
      </c>
      <c r="AP5" s="151">
        <v>2049</v>
      </c>
      <c r="AQ5" s="151">
        <v>2050</v>
      </c>
    </row>
    <row r="6" spans="2:63" ht="15" customHeight="1">
      <c r="B6" s="152" t="s">
        <v>169</v>
      </c>
      <c r="C6" s="152"/>
      <c r="E6" s="152"/>
      <c r="F6" s="152"/>
      <c r="G6" s="152"/>
      <c r="H6" s="152"/>
      <c r="I6" s="152"/>
      <c r="J6" s="152"/>
      <c r="K6" s="152"/>
      <c r="L6" s="152">
        <v>193.02825451931361</v>
      </c>
      <c r="M6" s="152">
        <v>153.1462278111041</v>
      </c>
      <c r="N6" s="152">
        <v>150.53895162055395</v>
      </c>
      <c r="O6" s="152">
        <v>148.42889355777277</v>
      </c>
      <c r="P6" s="152">
        <v>134.46627746176173</v>
      </c>
      <c r="Q6" s="152">
        <v>135.36256583664573</v>
      </c>
      <c r="R6" s="152">
        <v>125.24218236905079</v>
      </c>
      <c r="S6" s="152">
        <v>93.320413144060126</v>
      </c>
      <c r="T6" s="152">
        <v>74.76967026596175</v>
      </c>
      <c r="U6" s="152">
        <v>64.583107064587963</v>
      </c>
      <c r="V6" s="152">
        <v>58.057759715580062</v>
      </c>
      <c r="W6" s="152">
        <v>46.084165917204572</v>
      </c>
      <c r="X6" s="152">
        <v>37.089588156852514</v>
      </c>
      <c r="Y6" s="152">
        <v>26.536380495989256</v>
      </c>
      <c r="Z6" s="152">
        <v>19.903100791924594</v>
      </c>
      <c r="AA6" s="152">
        <v>14.703135576348718</v>
      </c>
      <c r="AB6" s="152">
        <v>10.240472542340878</v>
      </c>
      <c r="AC6" s="152">
        <v>9.506906431906371</v>
      </c>
      <c r="AD6" s="152">
        <v>8.5872962531011545</v>
      </c>
      <c r="AE6" s="152">
        <v>8.1609822400717977</v>
      </c>
      <c r="AF6" s="152">
        <v>7.7992288231608802</v>
      </c>
      <c r="AG6" s="152">
        <v>7.0962031070118714</v>
      </c>
      <c r="AH6" s="152">
        <v>4.6665414907537475</v>
      </c>
      <c r="AI6" s="152">
        <v>4.1888876644854358</v>
      </c>
      <c r="AJ6" s="152">
        <v>4.0556459881697</v>
      </c>
      <c r="AK6" s="152">
        <v>3.8772177761073996</v>
      </c>
      <c r="AL6" s="152">
        <v>2.5371861288188384</v>
      </c>
      <c r="AM6" s="152">
        <v>2.2745925876763455</v>
      </c>
      <c r="AN6" s="152">
        <v>1.7647724448293762</v>
      </c>
      <c r="AO6" s="152">
        <v>1.7437046034370471</v>
      </c>
      <c r="AP6" s="152">
        <v>1.6674252559368155</v>
      </c>
      <c r="AQ6" s="152">
        <v>1.6405799052975254</v>
      </c>
    </row>
    <row r="8" spans="2:63" ht="15" customHeight="1">
      <c r="B8" s="1" t="s">
        <v>170</v>
      </c>
      <c r="C8" s="153">
        <f>0.02005/0.23314</f>
        <v>8.5999828429269967E-2</v>
      </c>
      <c r="D8" s="93" t="s">
        <v>171</v>
      </c>
      <c r="AR8" s="151"/>
      <c r="AS8" s="151"/>
      <c r="AT8" s="151"/>
      <c r="AU8" s="151"/>
      <c r="AV8" s="151"/>
      <c r="AW8" s="151"/>
      <c r="AX8" s="151"/>
      <c r="AY8" s="151"/>
      <c r="AZ8" s="151"/>
      <c r="BA8" s="151"/>
      <c r="BB8" s="151"/>
      <c r="BC8" s="151"/>
      <c r="BD8" s="151"/>
      <c r="BE8" s="151"/>
      <c r="BF8" s="151"/>
      <c r="BG8" s="151"/>
      <c r="BH8" s="151"/>
      <c r="BI8" s="151"/>
      <c r="BJ8" s="151"/>
      <c r="BK8" s="151"/>
    </row>
    <row r="9" spans="2:63" ht="15" customHeight="1">
      <c r="B9" s="1" t="s">
        <v>172</v>
      </c>
      <c r="C9" s="153">
        <f>(0.23104+0.01987)/(0.23314+0.02005)</f>
        <v>0.99099490501204623</v>
      </c>
      <c r="D9" s="93" t="s">
        <v>171</v>
      </c>
      <c r="AR9" s="152"/>
      <c r="AS9" s="152"/>
      <c r="AT9" s="152"/>
      <c r="AU9" s="152"/>
      <c r="AV9" s="152"/>
      <c r="AW9" s="152"/>
      <c r="AX9" s="152"/>
      <c r="AY9" s="152"/>
      <c r="AZ9" s="152"/>
      <c r="BA9" s="152"/>
      <c r="BB9" s="152"/>
      <c r="BC9" s="152"/>
      <c r="BD9" s="152"/>
      <c r="BE9" s="152"/>
      <c r="BF9" s="152"/>
      <c r="BG9" s="152"/>
      <c r="BH9" s="152"/>
      <c r="BI9" s="152"/>
      <c r="BJ9" s="152"/>
      <c r="BK9" s="152"/>
    </row>
    <row r="10" spans="2:63" ht="15" customHeight="1">
      <c r="U10" s="173" t="s">
        <v>173</v>
      </c>
      <c r="AR10" s="152"/>
      <c r="AS10" s="152"/>
      <c r="AT10" s="152"/>
      <c r="AU10" s="152"/>
      <c r="AV10" s="152"/>
      <c r="AW10" s="152"/>
      <c r="AX10" s="152"/>
      <c r="AY10" s="152"/>
      <c r="AZ10" s="152"/>
      <c r="BA10" s="152"/>
      <c r="BB10" s="152"/>
      <c r="BC10" s="152"/>
      <c r="BD10" s="152"/>
      <c r="BE10" s="152"/>
      <c r="BF10" s="152"/>
      <c r="BG10" s="152"/>
      <c r="BH10" s="152"/>
      <c r="BI10" s="152"/>
      <c r="BJ10" s="152"/>
      <c r="BK10" s="152"/>
    </row>
    <row r="11" spans="2:63" ht="15" customHeight="1">
      <c r="B11" s="159" t="s">
        <v>174</v>
      </c>
      <c r="L11" s="154">
        <f>L6/3.6/(1-$C$8)/$C$9</f>
        <v>59.197134377893804</v>
      </c>
      <c r="M11" s="154">
        <f t="shared" ref="M11:AQ11" si="0">M6/3.6/(1-$C$8)/$C$9</f>
        <v>46.966273666917395</v>
      </c>
      <c r="N11" s="154">
        <f t="shared" si="0"/>
        <v>46.166684615062614</v>
      </c>
      <c r="O11" s="154">
        <f t="shared" si="0"/>
        <v>45.519580433352687</v>
      </c>
      <c r="P11" s="154">
        <f t="shared" si="0"/>
        <v>41.237581078590829</v>
      </c>
      <c r="Q11" s="154">
        <f t="shared" si="0"/>
        <v>41.512451218723825</v>
      </c>
      <c r="R11" s="154">
        <f t="shared" si="0"/>
        <v>38.408772425280205</v>
      </c>
      <c r="S11" s="154">
        <f t="shared" si="0"/>
        <v>28.619131695752635</v>
      </c>
      <c r="T11" s="154">
        <f t="shared" si="0"/>
        <v>22.930063938811021</v>
      </c>
      <c r="U11" s="174">
        <f t="shared" si="0"/>
        <v>19.806089408852781</v>
      </c>
      <c r="V11" s="154">
        <f t="shared" si="0"/>
        <v>17.804921938092669</v>
      </c>
      <c r="W11" s="168">
        <f t="shared" si="0"/>
        <v>14.132907999854266</v>
      </c>
      <c r="X11" s="154">
        <f t="shared" si="0"/>
        <v>11.374486805620752</v>
      </c>
      <c r="Y11" s="154">
        <f t="shared" si="0"/>
        <v>8.1380712167545433</v>
      </c>
      <c r="Z11" s="154">
        <f t="shared" si="0"/>
        <v>6.1038034822950653</v>
      </c>
      <c r="AA11" s="154">
        <f t="shared" si="0"/>
        <v>4.5090989122652978</v>
      </c>
      <c r="AB11" s="154">
        <f t="shared" si="0"/>
        <v>3.1405072313982418</v>
      </c>
      <c r="AC11" s="154">
        <f t="shared" si="0"/>
        <v>2.9155401056134753</v>
      </c>
      <c r="AD11" s="154">
        <f t="shared" si="0"/>
        <v>2.6335177277725954</v>
      </c>
      <c r="AE11" s="154">
        <f t="shared" si="0"/>
        <v>2.502777448432024</v>
      </c>
      <c r="AF11" s="154">
        <f t="shared" si="0"/>
        <v>2.3918363549332211</v>
      </c>
      <c r="AG11" s="154">
        <f t="shared" si="0"/>
        <v>2.1762352353270558</v>
      </c>
      <c r="AH11" s="154">
        <f t="shared" si="0"/>
        <v>1.4311163119414028</v>
      </c>
      <c r="AI11" s="154">
        <f t="shared" si="0"/>
        <v>1.2846313436649515</v>
      </c>
      <c r="AJ11" s="154">
        <f t="shared" si="0"/>
        <v>1.243769318376269</v>
      </c>
      <c r="AK11" s="154">
        <f t="shared" si="0"/>
        <v>1.1890496667244299</v>
      </c>
      <c r="AL11" s="154">
        <f t="shared" si="0"/>
        <v>0.77809411157675445</v>
      </c>
      <c r="AM11" s="154">
        <f t="shared" si="0"/>
        <v>0.69756297285569335</v>
      </c>
      <c r="AN11" s="154">
        <f t="shared" si="0"/>
        <v>0.54121336704371426</v>
      </c>
      <c r="AO11" s="154">
        <f t="shared" si="0"/>
        <v>0.53475236556463246</v>
      </c>
      <c r="AP11" s="154">
        <f t="shared" si="0"/>
        <v>0.51135931983941463</v>
      </c>
      <c r="AQ11" s="154">
        <f t="shared" si="0"/>
        <v>0.5031264948927604</v>
      </c>
      <c r="AR11" s="152"/>
      <c r="AS11" s="152"/>
      <c r="AT11" s="152"/>
      <c r="AU11" s="152"/>
      <c r="AV11" s="152"/>
      <c r="AW11" s="152"/>
      <c r="AX11" s="152"/>
      <c r="AY11" s="152"/>
      <c r="AZ11" s="152"/>
      <c r="BA11" s="152"/>
      <c r="BB11" s="152"/>
      <c r="BC11" s="152"/>
      <c r="BD11" s="152"/>
      <c r="BE11" s="152"/>
      <c r="BF11" s="152"/>
      <c r="BG11" s="152"/>
      <c r="BH11" s="152"/>
      <c r="BI11" s="152"/>
      <c r="BJ11" s="152"/>
      <c r="BK11" s="152"/>
    </row>
    <row r="12" spans="2:63" ht="15" customHeight="1">
      <c r="AR12" s="155"/>
      <c r="AS12" s="152"/>
      <c r="AT12" s="155"/>
      <c r="AU12" s="152"/>
      <c r="AV12" s="155"/>
      <c r="AW12" s="152"/>
      <c r="AX12" s="155"/>
      <c r="AY12" s="152"/>
      <c r="AZ12" s="155"/>
      <c r="BA12" s="152"/>
      <c r="BB12" s="155"/>
      <c r="BC12" s="152"/>
      <c r="BD12" s="155"/>
      <c r="BE12" s="152"/>
      <c r="BF12" s="155"/>
      <c r="BG12" s="152"/>
      <c r="BH12" s="155"/>
      <c r="BI12" s="152"/>
      <c r="BJ12" s="155"/>
      <c r="BK12" s="152"/>
    </row>
    <row r="13" spans="2:63" ht="15" customHeight="1">
      <c r="B13" s="1" t="s">
        <v>175</v>
      </c>
      <c r="AR13" s="155"/>
      <c r="AS13" s="152"/>
      <c r="AT13" s="155"/>
      <c r="AU13" s="152"/>
      <c r="AV13" s="155"/>
      <c r="AW13" s="152"/>
      <c r="AX13" s="155"/>
      <c r="AY13" s="152"/>
      <c r="AZ13" s="155"/>
      <c r="BA13" s="152"/>
      <c r="BB13" s="155"/>
      <c r="BC13" s="152"/>
      <c r="BD13" s="155"/>
      <c r="BE13" s="152"/>
      <c r="BF13" s="155"/>
      <c r="BG13" s="152"/>
      <c r="BH13" s="155"/>
      <c r="BI13" s="152"/>
      <c r="BJ13" s="155"/>
      <c r="BK13" s="152"/>
    </row>
    <row r="14" spans="2:63" ht="15" customHeight="1">
      <c r="B14" s="161" t="s">
        <v>176</v>
      </c>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5"/>
      <c r="AI14" s="152"/>
      <c r="AJ14" s="155"/>
      <c r="AK14" s="152"/>
      <c r="AL14" s="155"/>
      <c r="AM14" s="152"/>
      <c r="AN14" s="155"/>
      <c r="AO14" s="152"/>
      <c r="AP14" s="155"/>
      <c r="AQ14" s="152"/>
      <c r="AR14" s="155"/>
      <c r="AS14" s="152"/>
      <c r="AT14" s="155"/>
      <c r="AU14" s="152"/>
      <c r="AV14" s="155"/>
      <c r="AW14" s="152"/>
      <c r="AX14" s="155"/>
      <c r="AY14" s="152"/>
      <c r="AZ14" s="155"/>
      <c r="BA14" s="152"/>
      <c r="BB14" s="155"/>
      <c r="BC14" s="152"/>
      <c r="BD14" s="155"/>
      <c r="BE14" s="152"/>
      <c r="BF14" s="155"/>
      <c r="BG14" s="152"/>
      <c r="BH14" s="155"/>
      <c r="BI14" s="152"/>
      <c r="BJ14" s="155"/>
      <c r="BK14" s="152"/>
    </row>
    <row r="15" spans="2:63" ht="15" customHeight="1">
      <c r="B15" s="161" t="s">
        <v>177</v>
      </c>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5"/>
      <c r="AI15" s="152"/>
      <c r="AJ15" s="155"/>
      <c r="AK15" s="152"/>
      <c r="AL15" s="155"/>
      <c r="AM15" s="152"/>
      <c r="AN15" s="155"/>
      <c r="AO15" s="152"/>
      <c r="AP15" s="155"/>
      <c r="AQ15" s="152"/>
      <c r="AR15" s="155"/>
      <c r="AS15" s="152"/>
      <c r="AT15" s="155"/>
      <c r="AU15" s="152"/>
      <c r="AV15" s="155"/>
      <c r="AW15" s="152"/>
      <c r="AX15" s="155"/>
      <c r="AY15" s="152"/>
      <c r="AZ15" s="155"/>
      <c r="BA15" s="152"/>
      <c r="BB15" s="155"/>
      <c r="BC15" s="152"/>
      <c r="BD15" s="155"/>
      <c r="BE15" s="152"/>
      <c r="BF15" s="155"/>
      <c r="BG15" s="152"/>
      <c r="BH15" s="155"/>
      <c r="BI15" s="152"/>
      <c r="BJ15" s="155"/>
      <c r="BK15" s="152"/>
    </row>
    <row r="16" spans="2:63" ht="15" customHeight="1">
      <c r="B16" s="1" t="s">
        <v>178</v>
      </c>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5"/>
      <c r="AI16" s="152"/>
      <c r="AJ16" s="155"/>
      <c r="AK16" s="152"/>
      <c r="AL16" s="155"/>
      <c r="AM16" s="152"/>
      <c r="AN16" s="155"/>
      <c r="AO16" s="152"/>
      <c r="AP16" s="155"/>
      <c r="AQ16" s="152"/>
      <c r="AR16" s="155"/>
      <c r="AS16" s="152"/>
      <c r="AT16" s="155"/>
      <c r="AU16" s="152"/>
      <c r="AV16" s="155"/>
      <c r="AW16" s="152"/>
      <c r="AX16" s="155"/>
      <c r="AY16" s="152"/>
      <c r="AZ16" s="155"/>
      <c r="BA16" s="152"/>
      <c r="BB16" s="155"/>
      <c r="BC16" s="152"/>
      <c r="BD16" s="155"/>
      <c r="BE16" s="152"/>
      <c r="BF16" s="155"/>
      <c r="BG16" s="152"/>
      <c r="BH16" s="155"/>
      <c r="BI16" s="152"/>
      <c r="BJ16" s="155"/>
      <c r="BK16" s="152"/>
    </row>
    <row r="17" spans="2:63" ht="15" customHeight="1">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5"/>
      <c r="AI17" s="152"/>
      <c r="AJ17" s="155"/>
      <c r="AK17" s="152"/>
      <c r="AL17" s="155"/>
      <c r="AM17" s="152"/>
      <c r="AN17" s="155"/>
      <c r="AO17" s="152"/>
      <c r="AP17" s="155"/>
      <c r="AQ17" s="152"/>
      <c r="AR17" s="155"/>
      <c r="AS17" s="152"/>
      <c r="AT17" s="155"/>
      <c r="AU17" s="152"/>
      <c r="AV17" s="155"/>
      <c r="AW17" s="152"/>
      <c r="AX17" s="155"/>
      <c r="AY17" s="152"/>
      <c r="AZ17" s="155"/>
      <c r="BA17" s="152"/>
      <c r="BB17" s="155"/>
      <c r="BC17" s="152"/>
      <c r="BD17" s="155"/>
      <c r="BE17" s="152"/>
      <c r="BF17" s="155"/>
      <c r="BG17" s="152"/>
      <c r="BH17" s="155"/>
      <c r="BI17" s="152"/>
      <c r="BJ17" s="155"/>
      <c r="BK17" s="152"/>
    </row>
    <row r="18" spans="2:63" ht="15" customHeight="1">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5"/>
      <c r="AI18" s="152"/>
      <c r="AJ18" s="155"/>
      <c r="AK18" s="152"/>
      <c r="AL18" s="155"/>
      <c r="AM18" s="152"/>
      <c r="AN18" s="155"/>
      <c r="AO18" s="152"/>
      <c r="AP18" s="155"/>
      <c r="AQ18" s="152"/>
      <c r="AR18" s="155"/>
      <c r="AS18" s="152"/>
      <c r="AT18" s="155"/>
      <c r="AU18" s="152"/>
      <c r="AV18" s="155"/>
      <c r="AW18" s="152"/>
      <c r="AX18" s="155"/>
      <c r="AY18" s="152"/>
      <c r="AZ18" s="155"/>
      <c r="BA18" s="152"/>
      <c r="BB18" s="155"/>
      <c r="BC18" s="152"/>
      <c r="BD18" s="155"/>
      <c r="BE18" s="152"/>
      <c r="BF18" s="155"/>
      <c r="BG18" s="152"/>
      <c r="BH18" s="155"/>
      <c r="BI18" s="152"/>
      <c r="BJ18" s="155"/>
      <c r="BK18" s="152"/>
    </row>
    <row r="19" spans="2:63" ht="15" customHeight="1">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5"/>
      <c r="AI19" s="152"/>
      <c r="AJ19" s="155"/>
      <c r="AK19" s="152"/>
      <c r="AL19" s="155"/>
      <c r="AM19" s="152"/>
      <c r="AN19" s="155"/>
      <c r="AO19" s="152"/>
      <c r="AP19" s="155"/>
      <c r="AQ19" s="152"/>
      <c r="AR19" s="155"/>
      <c r="AS19" s="152"/>
      <c r="AT19" s="155"/>
      <c r="AU19" s="152"/>
      <c r="AV19" s="155"/>
      <c r="AW19" s="152"/>
      <c r="AX19" s="155"/>
      <c r="AY19" s="152"/>
      <c r="AZ19" s="155"/>
      <c r="BA19" s="152"/>
      <c r="BB19" s="155"/>
      <c r="BC19" s="152"/>
      <c r="BD19" s="155"/>
      <c r="BE19" s="152"/>
      <c r="BF19" s="155"/>
      <c r="BG19" s="152"/>
      <c r="BH19" s="155"/>
      <c r="BI19" s="152"/>
      <c r="BJ19" s="155"/>
      <c r="BK19" s="152"/>
    </row>
    <row r="20" spans="2:63" ht="15" customHeight="1">
      <c r="B20" s="156" t="s">
        <v>179</v>
      </c>
      <c r="C20" s="157"/>
      <c r="D20" s="157"/>
      <c r="E20" s="157"/>
      <c r="F20" s="157"/>
      <c r="G20" s="157"/>
      <c r="H20" s="157"/>
      <c r="I20" s="156"/>
      <c r="J20" s="156" t="s">
        <v>158</v>
      </c>
      <c r="K20" s="156"/>
      <c r="L20" s="156"/>
      <c r="M20" s="152"/>
      <c r="N20" s="152"/>
      <c r="O20" s="152"/>
      <c r="P20" s="152"/>
      <c r="Q20" s="152"/>
      <c r="R20" s="152"/>
      <c r="S20" s="152"/>
      <c r="T20" s="152"/>
      <c r="U20" s="152"/>
      <c r="V20" s="152"/>
      <c r="W20" s="152"/>
      <c r="X20" s="152"/>
      <c r="Y20" s="152"/>
      <c r="Z20" s="152"/>
      <c r="AA20" s="152"/>
      <c r="AB20" s="152"/>
      <c r="AC20" s="152"/>
      <c r="AD20" s="152"/>
      <c r="AE20" s="152"/>
      <c r="AF20" s="152"/>
      <c r="AG20" s="152"/>
      <c r="AH20" s="155"/>
      <c r="AI20" s="152"/>
      <c r="AJ20" s="155"/>
      <c r="AK20" s="152"/>
      <c r="AL20" s="155"/>
      <c r="AM20" s="152"/>
      <c r="AN20" s="155"/>
      <c r="AO20" s="152"/>
      <c r="AP20" s="155"/>
      <c r="AQ20" s="152"/>
      <c r="AR20" s="155"/>
      <c r="AS20" s="152"/>
      <c r="AT20" s="155"/>
      <c r="AU20" s="152"/>
      <c r="AV20" s="155"/>
      <c r="AW20" s="152"/>
      <c r="AX20" s="155"/>
      <c r="AY20" s="152"/>
      <c r="AZ20" s="155"/>
      <c r="BA20" s="152"/>
      <c r="BB20" s="155"/>
      <c r="BC20" s="152"/>
      <c r="BD20" s="155"/>
      <c r="BE20" s="152"/>
      <c r="BF20" s="155"/>
      <c r="BG20" s="152"/>
      <c r="BH20" s="155"/>
      <c r="BI20" s="152"/>
      <c r="BJ20" s="155"/>
      <c r="BK20" s="152"/>
    </row>
    <row r="21" spans="2:63" ht="15" customHeight="1">
      <c r="B21" s="157"/>
      <c r="C21" s="157"/>
      <c r="D21" s="157"/>
      <c r="E21" s="157"/>
      <c r="F21" s="157"/>
      <c r="G21" s="157"/>
      <c r="H21" s="157"/>
      <c r="I21" s="157"/>
      <c r="J21" s="157"/>
      <c r="K21" s="157"/>
      <c r="L21" s="157"/>
      <c r="M21" s="152"/>
      <c r="N21" s="152"/>
      <c r="O21" s="152"/>
      <c r="P21" s="152"/>
      <c r="Q21" s="152"/>
      <c r="R21" s="152"/>
      <c r="S21" s="152"/>
      <c r="T21" s="152"/>
      <c r="U21" s="152"/>
      <c r="V21" s="152"/>
      <c r="W21" s="152"/>
      <c r="X21" s="152"/>
      <c r="Y21" s="152"/>
      <c r="Z21" s="152"/>
      <c r="AA21" s="152"/>
      <c r="AB21" s="152"/>
      <c r="AC21" s="152"/>
      <c r="AD21" s="152"/>
      <c r="AE21" s="152"/>
      <c r="AF21" s="152"/>
      <c r="AG21" s="152"/>
      <c r="AH21" s="155"/>
      <c r="AI21" s="152"/>
      <c r="AJ21" s="155"/>
      <c r="AK21" s="152"/>
      <c r="AL21" s="155"/>
      <c r="AM21" s="152"/>
      <c r="AN21" s="155"/>
      <c r="AO21" s="152"/>
      <c r="AP21" s="155"/>
      <c r="AQ21" s="152"/>
      <c r="AR21" s="155"/>
      <c r="AS21" s="152"/>
      <c r="AT21" s="155"/>
      <c r="AU21" s="152"/>
      <c r="AV21" s="155"/>
      <c r="AW21" s="152"/>
      <c r="AX21" s="155"/>
      <c r="AY21" s="152"/>
      <c r="AZ21" s="155"/>
      <c r="BA21" s="152"/>
      <c r="BB21" s="155"/>
      <c r="BC21" s="152"/>
      <c r="BD21" s="155"/>
      <c r="BE21" s="152"/>
      <c r="BF21" s="155"/>
      <c r="BG21" s="152"/>
      <c r="BH21" s="155"/>
      <c r="BI21" s="152"/>
      <c r="BJ21" s="155"/>
      <c r="BK21" s="152"/>
    </row>
    <row r="22" spans="2:63" ht="15" customHeight="1">
      <c r="B22" s="157"/>
      <c r="C22" s="157" t="s">
        <v>180</v>
      </c>
      <c r="D22" s="157"/>
      <c r="E22" s="157"/>
      <c r="F22" s="157"/>
      <c r="G22" s="157"/>
      <c r="H22" s="157"/>
      <c r="I22" s="157"/>
      <c r="J22" s="93" t="s">
        <v>181</v>
      </c>
      <c r="K22" s="157"/>
      <c r="L22" s="157"/>
      <c r="M22" s="152"/>
      <c r="N22" s="152"/>
      <c r="O22" s="152"/>
      <c r="P22" s="152"/>
      <c r="Q22" s="152"/>
      <c r="R22" s="152"/>
      <c r="S22" s="152"/>
      <c r="T22" s="152"/>
      <c r="U22" s="152"/>
      <c r="V22" s="152"/>
      <c r="W22" s="152"/>
      <c r="X22" s="152"/>
      <c r="Y22" s="152"/>
      <c r="Z22" s="152"/>
      <c r="AA22" s="152"/>
      <c r="AB22" s="152"/>
      <c r="AC22" s="152"/>
      <c r="AD22" s="152"/>
      <c r="AE22" s="152"/>
      <c r="AF22" s="152"/>
      <c r="AG22" s="152"/>
      <c r="AH22" s="155"/>
      <c r="AI22" s="152"/>
      <c r="AJ22" s="155"/>
      <c r="AK22" s="152"/>
      <c r="AL22" s="155"/>
      <c r="AM22" s="152"/>
      <c r="AN22" s="155"/>
      <c r="AO22" s="152"/>
      <c r="AP22" s="155"/>
      <c r="AQ22" s="152"/>
      <c r="AR22" s="155"/>
      <c r="AS22" s="152"/>
      <c r="AT22" s="155"/>
      <c r="AU22" s="152"/>
      <c r="AV22" s="155"/>
      <c r="AW22" s="152"/>
      <c r="AX22" s="155"/>
      <c r="AY22" s="152"/>
      <c r="AZ22" s="155"/>
      <c r="BA22" s="152"/>
      <c r="BB22" s="155"/>
      <c r="BC22" s="152"/>
      <c r="BD22" s="155"/>
      <c r="BE22" s="152"/>
      <c r="BF22" s="155"/>
      <c r="BG22" s="152"/>
      <c r="BH22" s="155"/>
      <c r="BI22" s="152"/>
      <c r="BJ22" s="155"/>
      <c r="BK22" s="152"/>
    </row>
    <row r="23" spans="2:63" ht="15" customHeight="1">
      <c r="B23" s="157"/>
      <c r="C23" s="1" t="s">
        <v>182</v>
      </c>
      <c r="D23" s="157"/>
      <c r="E23" s="157"/>
      <c r="F23" s="157"/>
      <c r="G23" s="157"/>
      <c r="H23" s="157"/>
      <c r="I23" s="157"/>
      <c r="J23" s="93" t="s">
        <v>183</v>
      </c>
      <c r="K23" s="157"/>
      <c r="L23" s="157"/>
      <c r="M23" s="152"/>
      <c r="N23" s="152"/>
      <c r="O23" s="152"/>
      <c r="P23" s="152"/>
      <c r="Q23" s="152"/>
      <c r="R23" s="152"/>
      <c r="S23" s="152"/>
      <c r="T23" s="152"/>
      <c r="U23" s="152"/>
      <c r="V23" s="152"/>
      <c r="W23" s="152"/>
      <c r="X23" s="152"/>
      <c r="Y23" s="152"/>
      <c r="Z23" s="152"/>
      <c r="AA23" s="152"/>
      <c r="AB23" s="152"/>
      <c r="AC23" s="152"/>
      <c r="AD23" s="152"/>
      <c r="AE23" s="152"/>
      <c r="AF23" s="152"/>
      <c r="AG23" s="152"/>
      <c r="AH23" s="155"/>
      <c r="AI23" s="152"/>
      <c r="AJ23" s="155"/>
      <c r="AK23" s="152"/>
      <c r="AL23" s="155"/>
      <c r="AM23" s="152"/>
      <c r="AN23" s="155"/>
      <c r="AO23" s="152"/>
      <c r="AP23" s="155"/>
      <c r="AQ23" s="152"/>
      <c r="AR23" s="155"/>
      <c r="AS23" s="152"/>
      <c r="AT23" s="155"/>
      <c r="AU23" s="152"/>
      <c r="AV23" s="155"/>
      <c r="AW23" s="152"/>
      <c r="AX23" s="155"/>
      <c r="AY23" s="152"/>
      <c r="AZ23" s="155"/>
      <c r="BA23" s="152"/>
      <c r="BB23" s="155"/>
      <c r="BC23" s="152"/>
      <c r="BD23" s="155"/>
      <c r="BE23" s="152"/>
      <c r="BF23" s="155"/>
      <c r="BG23" s="152"/>
      <c r="BH23" s="155"/>
      <c r="BI23" s="152"/>
      <c r="BJ23" s="155"/>
      <c r="BK23" s="152"/>
    </row>
    <row r="24" spans="2:63" ht="15" customHeight="1">
      <c r="B24" s="157"/>
      <c r="C24" s="1" t="s">
        <v>184</v>
      </c>
      <c r="D24" s="157"/>
      <c r="E24" s="157"/>
      <c r="F24" s="157"/>
      <c r="G24" s="157"/>
      <c r="H24" s="157"/>
      <c r="I24" s="157"/>
      <c r="J24" s="93" t="s">
        <v>185</v>
      </c>
      <c r="K24" s="157"/>
      <c r="L24" s="157"/>
      <c r="M24" s="152"/>
      <c r="N24" s="152"/>
      <c r="O24" s="152"/>
      <c r="P24" s="152"/>
      <c r="Q24" s="152"/>
      <c r="R24" s="152"/>
      <c r="S24" s="152"/>
      <c r="T24" s="152"/>
      <c r="U24" s="152"/>
      <c r="V24" s="152"/>
      <c r="W24" s="152"/>
      <c r="X24" s="152"/>
      <c r="Y24" s="152"/>
      <c r="Z24" s="152"/>
      <c r="AA24" s="152"/>
      <c r="AB24" s="152"/>
      <c r="AC24" s="152"/>
      <c r="AD24" s="152"/>
      <c r="AE24" s="152"/>
      <c r="AF24" s="152"/>
      <c r="AG24" s="152"/>
      <c r="AH24" s="155"/>
      <c r="AI24" s="152"/>
      <c r="AJ24" s="155"/>
      <c r="AK24" s="152"/>
      <c r="AL24" s="155"/>
      <c r="AM24" s="152"/>
      <c r="AN24" s="155"/>
      <c r="AO24" s="152"/>
      <c r="AP24" s="155"/>
      <c r="AQ24" s="152"/>
      <c r="AR24" s="155"/>
      <c r="AS24" s="152"/>
      <c r="AT24" s="155"/>
      <c r="AU24" s="152"/>
      <c r="AV24" s="155"/>
      <c r="AW24" s="152"/>
      <c r="AX24" s="155"/>
      <c r="AY24" s="152"/>
      <c r="AZ24" s="155"/>
      <c r="BA24" s="152"/>
      <c r="BB24" s="155"/>
      <c r="BC24" s="152"/>
      <c r="BD24" s="155"/>
      <c r="BE24" s="152"/>
      <c r="BF24" s="155"/>
      <c r="BG24" s="152"/>
      <c r="BH24" s="155"/>
      <c r="BI24" s="152"/>
      <c r="BJ24" s="155"/>
      <c r="BK24" s="152"/>
    </row>
    <row r="25" spans="2:63" ht="15" customHeight="1">
      <c r="B25" s="157"/>
      <c r="C25" s="1" t="s">
        <v>186</v>
      </c>
      <c r="D25" s="157"/>
      <c r="E25" s="157"/>
      <c r="F25" s="157"/>
      <c r="G25" s="157"/>
      <c r="H25" s="157"/>
      <c r="I25" s="157"/>
      <c r="J25" s="149" t="s">
        <v>187</v>
      </c>
      <c r="K25" s="157"/>
      <c r="L25" s="157"/>
      <c r="M25" s="152"/>
      <c r="N25" s="152"/>
      <c r="O25" s="152"/>
      <c r="P25" s="152"/>
      <c r="Q25" s="152"/>
      <c r="R25" s="152"/>
      <c r="S25" s="152"/>
      <c r="T25" s="152"/>
      <c r="U25" s="152"/>
      <c r="V25" s="152"/>
      <c r="W25" s="152"/>
      <c r="X25" s="152"/>
      <c r="Y25" s="152"/>
      <c r="Z25" s="152"/>
      <c r="AA25" s="152"/>
      <c r="AB25" s="152"/>
      <c r="AC25" s="152"/>
      <c r="AD25" s="152"/>
      <c r="AE25" s="152"/>
      <c r="AF25" s="152"/>
      <c r="AG25" s="152"/>
      <c r="AH25" s="155"/>
      <c r="AI25" s="152"/>
      <c r="AJ25" s="155"/>
      <c r="AK25" s="152"/>
      <c r="AL25" s="155"/>
      <c r="AM25" s="152"/>
      <c r="AN25" s="155"/>
      <c r="AO25" s="152"/>
      <c r="AP25" s="155"/>
      <c r="AQ25" s="152"/>
      <c r="AR25" s="155"/>
      <c r="AS25" s="152"/>
      <c r="AT25" s="155"/>
      <c r="AU25" s="152"/>
      <c r="AV25" s="155"/>
      <c r="AW25" s="152"/>
      <c r="AX25" s="155"/>
      <c r="AY25" s="152"/>
      <c r="AZ25" s="155"/>
      <c r="BA25" s="152"/>
      <c r="BB25" s="155"/>
      <c r="BC25" s="152"/>
      <c r="BD25" s="155"/>
      <c r="BE25" s="152"/>
      <c r="BF25" s="155"/>
      <c r="BG25" s="152"/>
      <c r="BH25" s="155"/>
      <c r="BI25" s="152"/>
      <c r="BJ25" s="155"/>
      <c r="BK25" s="152"/>
    </row>
    <row r="26" spans="2:63" ht="15" customHeight="1">
      <c r="B26" s="157"/>
      <c r="C26" s="157" t="s">
        <v>188</v>
      </c>
      <c r="D26" s="157"/>
      <c r="E26" s="157"/>
      <c r="F26" s="157"/>
      <c r="G26" s="157"/>
      <c r="H26" s="157"/>
      <c r="I26" s="157"/>
      <c r="J26" s="93" t="s">
        <v>189</v>
      </c>
      <c r="K26" s="157"/>
      <c r="L26" s="157"/>
      <c r="M26" s="152"/>
      <c r="N26" s="152"/>
      <c r="O26" s="152"/>
      <c r="P26" s="152"/>
      <c r="Q26" s="152"/>
      <c r="R26" s="152"/>
      <c r="S26" s="152"/>
      <c r="T26" s="152"/>
      <c r="U26" s="152"/>
      <c r="V26" s="152"/>
      <c r="W26" s="152"/>
      <c r="X26" s="152"/>
      <c r="Y26" s="152"/>
      <c r="Z26" s="152"/>
      <c r="AA26" s="152"/>
      <c r="AB26" s="152"/>
      <c r="AC26" s="152"/>
      <c r="AD26" s="152"/>
      <c r="AE26" s="152"/>
      <c r="AF26" s="152"/>
      <c r="AG26" s="152"/>
      <c r="AH26" s="155"/>
      <c r="AI26" s="152"/>
      <c r="AJ26" s="155"/>
      <c r="AK26" s="152"/>
      <c r="AL26" s="155"/>
      <c r="AM26" s="152"/>
      <c r="AN26" s="155"/>
      <c r="AO26" s="152"/>
      <c r="AP26" s="155"/>
      <c r="AQ26" s="152"/>
      <c r="AR26" s="155"/>
      <c r="AS26" s="152"/>
      <c r="AT26" s="155"/>
      <c r="AU26" s="152"/>
      <c r="AV26" s="155"/>
      <c r="AW26" s="152"/>
      <c r="AX26" s="155"/>
      <c r="AY26" s="152"/>
      <c r="AZ26" s="155"/>
      <c r="BA26" s="152"/>
      <c r="BB26" s="155"/>
      <c r="BC26" s="152"/>
      <c r="BD26" s="155"/>
      <c r="BE26" s="152"/>
      <c r="BF26" s="155"/>
      <c r="BG26" s="152"/>
      <c r="BH26" s="155"/>
      <c r="BI26" s="152"/>
      <c r="BJ26" s="155"/>
      <c r="BK26" s="152"/>
    </row>
    <row r="27" spans="2:63" ht="15" customHeight="1">
      <c r="B27" s="157"/>
      <c r="C27" s="158"/>
      <c r="D27" s="157"/>
      <c r="E27" s="157"/>
      <c r="F27" s="157"/>
      <c r="G27" s="157"/>
      <c r="H27" s="157"/>
      <c r="I27" s="157"/>
      <c r="J27" s="157"/>
      <c r="K27" s="157"/>
      <c r="L27" s="157"/>
      <c r="M27" s="152"/>
      <c r="N27" s="152"/>
      <c r="O27" s="152"/>
      <c r="P27" s="152"/>
      <c r="Q27" s="152"/>
      <c r="R27" s="152"/>
      <c r="S27" s="152"/>
      <c r="T27" s="152"/>
      <c r="U27" s="152"/>
      <c r="V27" s="152"/>
      <c r="W27" s="152"/>
      <c r="X27" s="152"/>
      <c r="Y27" s="152"/>
      <c r="Z27" s="152"/>
      <c r="AA27" s="152"/>
      <c r="AB27" s="152"/>
      <c r="AC27" s="152"/>
      <c r="AD27" s="152"/>
      <c r="AE27" s="152"/>
      <c r="AF27" s="152"/>
      <c r="AG27" s="152"/>
      <c r="AH27" s="155"/>
      <c r="AI27" s="152"/>
      <c r="AJ27" s="155"/>
      <c r="AK27" s="152"/>
      <c r="AL27" s="155"/>
      <c r="AM27" s="152"/>
      <c r="AN27" s="155"/>
      <c r="AO27" s="152"/>
      <c r="AP27" s="155"/>
      <c r="AQ27" s="152"/>
      <c r="AR27" s="155"/>
      <c r="AS27" s="152"/>
      <c r="AT27" s="155"/>
      <c r="AU27" s="152"/>
      <c r="AV27" s="155"/>
      <c r="AW27" s="152"/>
      <c r="AX27" s="155"/>
      <c r="AY27" s="152"/>
      <c r="AZ27" s="155"/>
      <c r="BA27" s="152"/>
      <c r="BB27" s="155"/>
      <c r="BC27" s="152"/>
      <c r="BD27" s="155"/>
      <c r="BE27" s="152"/>
      <c r="BF27" s="155"/>
      <c r="BG27" s="152"/>
      <c r="BH27" s="155"/>
      <c r="BI27" s="152"/>
      <c r="BJ27" s="155"/>
      <c r="BK27" s="152"/>
    </row>
    <row r="28" spans="2:63" ht="15" customHeight="1">
      <c r="B28" s="157"/>
      <c r="C28" s="158" t="s">
        <v>190</v>
      </c>
      <c r="D28" s="157"/>
      <c r="E28" s="157"/>
      <c r="F28" s="157"/>
      <c r="G28" s="157"/>
      <c r="H28" s="157"/>
      <c r="I28" s="157"/>
      <c r="J28" s="93" t="s">
        <v>191</v>
      </c>
      <c r="K28" s="157"/>
      <c r="L28" s="157"/>
      <c r="M28" s="152"/>
      <c r="N28" s="152"/>
      <c r="O28" s="152"/>
      <c r="P28" s="152"/>
      <c r="Q28" s="152"/>
      <c r="R28" s="152"/>
      <c r="S28" s="152"/>
      <c r="T28" s="152"/>
      <c r="U28" s="152"/>
      <c r="V28" s="152"/>
      <c r="W28" s="152"/>
      <c r="X28" s="152"/>
      <c r="Y28" s="152"/>
      <c r="Z28" s="152"/>
      <c r="AA28" s="152"/>
      <c r="AB28" s="152"/>
      <c r="AC28" s="152"/>
      <c r="AD28" s="152"/>
      <c r="AE28" s="152"/>
      <c r="AF28" s="152"/>
      <c r="AG28" s="152"/>
      <c r="AH28" s="155"/>
      <c r="AI28" s="152"/>
      <c r="AJ28" s="155"/>
      <c r="AK28" s="152"/>
      <c r="AL28" s="155"/>
      <c r="AM28" s="152"/>
      <c r="AN28" s="155"/>
      <c r="AO28" s="152"/>
      <c r="AP28" s="155"/>
      <c r="AQ28" s="152"/>
      <c r="AR28" s="155"/>
      <c r="AS28" s="152"/>
      <c r="AT28" s="155"/>
      <c r="AU28" s="152"/>
      <c r="AV28" s="155"/>
      <c r="AW28" s="152"/>
      <c r="AX28" s="155"/>
      <c r="AY28" s="152"/>
      <c r="AZ28" s="155"/>
      <c r="BA28" s="152"/>
      <c r="BB28" s="155"/>
      <c r="BC28" s="152"/>
      <c r="BD28" s="155"/>
      <c r="BE28" s="152"/>
      <c r="BF28" s="155"/>
      <c r="BG28" s="152"/>
      <c r="BH28" s="155"/>
      <c r="BI28" s="152"/>
      <c r="BJ28" s="155"/>
      <c r="BK28" s="152"/>
    </row>
    <row r="29" spans="2:63" ht="15" customHeight="1">
      <c r="B29" s="157"/>
      <c r="C29" s="158" t="s">
        <v>192</v>
      </c>
      <c r="D29" s="157"/>
      <c r="E29" s="157"/>
      <c r="F29" s="157"/>
      <c r="G29" s="157"/>
      <c r="H29" s="157"/>
      <c r="I29" s="157"/>
      <c r="J29" s="93" t="s">
        <v>193</v>
      </c>
      <c r="K29" s="157"/>
      <c r="L29" s="157"/>
      <c r="M29" s="152"/>
      <c r="N29" s="152"/>
      <c r="O29" s="152"/>
      <c r="P29" s="152"/>
      <c r="Q29" s="152"/>
      <c r="R29" s="152"/>
      <c r="S29" s="152"/>
      <c r="T29" s="152"/>
      <c r="U29" s="152"/>
      <c r="V29" s="152"/>
      <c r="W29" s="152"/>
      <c r="X29" s="152"/>
      <c r="Y29" s="152"/>
      <c r="Z29" s="152"/>
      <c r="AA29" s="152"/>
      <c r="AB29" s="152"/>
      <c r="AC29" s="152"/>
      <c r="AD29" s="152"/>
      <c r="AE29" s="152"/>
      <c r="AF29" s="152"/>
      <c r="AG29" s="152"/>
      <c r="AH29" s="155"/>
      <c r="AI29" s="152"/>
      <c r="AJ29" s="155"/>
      <c r="AK29" s="152"/>
      <c r="AL29" s="155"/>
      <c r="AM29" s="152"/>
      <c r="AN29" s="155"/>
      <c r="AO29" s="152"/>
      <c r="AP29" s="155"/>
      <c r="AQ29" s="152"/>
      <c r="AR29" s="155"/>
      <c r="AS29" s="152"/>
      <c r="AT29" s="155"/>
      <c r="AU29" s="152"/>
      <c r="AV29" s="155"/>
      <c r="AW29" s="152"/>
      <c r="AX29" s="155"/>
      <c r="AY29" s="152"/>
      <c r="AZ29" s="155"/>
      <c r="BA29" s="152"/>
      <c r="BB29" s="155"/>
      <c r="BC29" s="152"/>
      <c r="BD29" s="155"/>
      <c r="BE29" s="152"/>
      <c r="BF29" s="155"/>
      <c r="BG29" s="152"/>
      <c r="BH29" s="155"/>
      <c r="BI29" s="152"/>
      <c r="BJ29" s="155"/>
      <c r="BK29" s="152"/>
    </row>
    <row r="30" spans="2:63" ht="15" customHeight="1">
      <c r="B30" s="157"/>
      <c r="C30" s="158" t="s">
        <v>345</v>
      </c>
      <c r="D30" s="157"/>
      <c r="E30" s="157"/>
      <c r="F30" s="157"/>
      <c r="G30" s="157"/>
      <c r="H30" s="157"/>
      <c r="I30" s="157"/>
      <c r="J30" s="93" t="s">
        <v>344</v>
      </c>
      <c r="K30" s="157"/>
      <c r="L30" s="157"/>
      <c r="M30" s="152"/>
      <c r="N30" s="152"/>
      <c r="O30" s="152"/>
      <c r="P30" s="152"/>
      <c r="Q30" s="152"/>
      <c r="R30" s="152"/>
      <c r="S30" s="152"/>
      <c r="T30" s="152"/>
      <c r="U30" s="152"/>
      <c r="V30" s="152"/>
      <c r="W30" s="152"/>
      <c r="X30" s="152"/>
      <c r="Y30" s="152"/>
      <c r="Z30" s="152"/>
      <c r="AA30" s="152"/>
      <c r="AB30" s="152"/>
      <c r="AC30" s="152"/>
      <c r="AD30" s="152"/>
      <c r="AE30" s="152"/>
      <c r="AF30" s="152"/>
      <c r="AG30" s="152"/>
      <c r="AH30" s="155"/>
      <c r="AI30" s="152"/>
      <c r="AJ30" s="155"/>
      <c r="AK30" s="152"/>
      <c r="AL30" s="155"/>
      <c r="AM30" s="152"/>
      <c r="AN30" s="155"/>
      <c r="AO30" s="152"/>
      <c r="AP30" s="155"/>
      <c r="AQ30" s="152"/>
      <c r="AR30" s="155"/>
      <c r="AS30" s="152"/>
      <c r="AT30" s="155"/>
      <c r="AU30" s="152"/>
      <c r="AV30" s="155"/>
      <c r="AW30" s="152"/>
      <c r="AX30" s="155"/>
      <c r="AY30" s="152"/>
      <c r="AZ30" s="155"/>
      <c r="BA30" s="152"/>
      <c r="BB30" s="155"/>
      <c r="BC30" s="152"/>
      <c r="BD30" s="155"/>
      <c r="BE30" s="152"/>
      <c r="BF30" s="155"/>
      <c r="BG30" s="152"/>
      <c r="BH30" s="155"/>
      <c r="BI30" s="152"/>
      <c r="BJ30" s="155"/>
      <c r="BK30" s="152"/>
    </row>
    <row r="31" spans="2:63" ht="15" customHeight="1">
      <c r="B31" s="157"/>
      <c r="C31" s="158" t="s">
        <v>194</v>
      </c>
      <c r="D31" s="157"/>
      <c r="E31" s="157"/>
      <c r="F31" s="157"/>
      <c r="G31" s="157"/>
      <c r="H31" s="157"/>
      <c r="I31" s="157"/>
      <c r="J31" s="93" t="s">
        <v>195</v>
      </c>
      <c r="K31" s="157"/>
      <c r="L31" s="157"/>
      <c r="AG31" s="152"/>
      <c r="AH31" s="155"/>
      <c r="AI31" s="152"/>
      <c r="AJ31" s="155"/>
      <c r="AK31" s="152"/>
      <c r="AL31" s="155"/>
      <c r="AM31" s="152"/>
      <c r="AN31" s="155"/>
      <c r="AO31" s="152"/>
      <c r="AP31" s="155"/>
      <c r="AQ31" s="152"/>
      <c r="AR31" s="155"/>
      <c r="AS31" s="152"/>
      <c r="AT31" s="155"/>
      <c r="AU31" s="152"/>
      <c r="AV31" s="155"/>
      <c r="AW31" s="152"/>
      <c r="AX31" s="155"/>
      <c r="AY31" s="152"/>
      <c r="AZ31" s="155"/>
      <c r="BA31" s="152"/>
      <c r="BB31" s="155"/>
      <c r="BC31" s="152"/>
      <c r="BD31" s="155"/>
      <c r="BE31" s="152"/>
      <c r="BF31" s="155"/>
      <c r="BG31" s="152"/>
      <c r="BH31" s="155"/>
      <c r="BI31" s="152"/>
      <c r="BJ31" s="155"/>
      <c r="BK31" s="152"/>
    </row>
    <row r="32" spans="2:63" ht="15" customHeight="1">
      <c r="B32" s="157"/>
      <c r="C32" s="1" t="s">
        <v>196</v>
      </c>
      <c r="D32" s="157"/>
      <c r="E32" s="157"/>
      <c r="F32" s="157"/>
      <c r="G32" s="157"/>
      <c r="H32" s="157"/>
      <c r="I32" s="157"/>
      <c r="J32" s="93" t="s">
        <v>349</v>
      </c>
      <c r="K32" s="157"/>
      <c r="L32" s="157"/>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2"/>
      <c r="BJ32" s="152"/>
      <c r="BK32" s="152"/>
    </row>
    <row r="33" spans="2:12" ht="15" customHeight="1">
      <c r="B33" s="157"/>
      <c r="D33" s="157"/>
      <c r="E33" s="157"/>
      <c r="F33" s="157"/>
      <c r="G33" s="157"/>
      <c r="H33" s="157"/>
      <c r="I33" s="157"/>
      <c r="J33" s="93"/>
      <c r="K33" s="157"/>
      <c r="L33" s="157"/>
    </row>
    <row r="34" spans="2:12" ht="15" customHeight="1">
      <c r="B34" s="157"/>
      <c r="C34" s="158" t="s">
        <v>197</v>
      </c>
      <c r="D34" s="157"/>
      <c r="E34" s="157"/>
      <c r="F34" s="157"/>
      <c r="G34" s="157"/>
      <c r="H34" s="157"/>
      <c r="I34" s="157"/>
      <c r="J34" s="93" t="s">
        <v>171</v>
      </c>
      <c r="K34" s="157"/>
      <c r="L34" s="157"/>
    </row>
    <row r="35" spans="2:12" ht="15" customHeight="1">
      <c r="B35" s="157"/>
      <c r="C35" s="158" t="s">
        <v>198</v>
      </c>
      <c r="D35" s="157"/>
      <c r="E35" s="157"/>
      <c r="F35" s="157"/>
      <c r="G35" s="157"/>
      <c r="H35" s="157"/>
      <c r="I35" s="157"/>
      <c r="J35" s="93" t="s">
        <v>171</v>
      </c>
      <c r="K35" s="157"/>
      <c r="L35" s="157"/>
    </row>
    <row r="36" spans="2:12" ht="15" customHeight="1">
      <c r="B36" s="157"/>
      <c r="C36" s="158" t="s">
        <v>199</v>
      </c>
      <c r="D36" s="157"/>
      <c r="E36" s="157"/>
      <c r="F36" s="157"/>
      <c r="G36" s="157"/>
      <c r="H36" s="157"/>
      <c r="I36" s="157"/>
      <c r="J36" s="93" t="s">
        <v>171</v>
      </c>
      <c r="K36" s="157"/>
      <c r="L36" s="157"/>
    </row>
    <row r="37" spans="2:12" ht="15" customHeight="1">
      <c r="B37" s="157"/>
      <c r="C37" s="157"/>
      <c r="D37" s="157"/>
      <c r="E37" s="157"/>
      <c r="F37" s="157"/>
      <c r="G37" s="157"/>
      <c r="H37" s="157"/>
      <c r="I37" s="157"/>
      <c r="J37" s="93"/>
      <c r="K37" s="157"/>
      <c r="L37" s="157"/>
    </row>
    <row r="38" spans="2:12" ht="15" customHeight="1">
      <c r="B38" s="157"/>
      <c r="C38" s="157" t="s">
        <v>200</v>
      </c>
      <c r="D38" s="157"/>
      <c r="E38" s="157"/>
      <c r="F38" s="157"/>
      <c r="G38" s="157"/>
      <c r="H38" s="157"/>
      <c r="I38" s="157"/>
      <c r="J38" s="93" t="s">
        <v>201</v>
      </c>
      <c r="K38" s="157"/>
      <c r="L38" s="157"/>
    </row>
    <row r="39" spans="2:12" ht="15" customHeight="1">
      <c r="J39" s="157"/>
    </row>
    <row r="40" spans="2:12" ht="15" customHeight="1">
      <c r="J40" s="157"/>
    </row>
  </sheetData>
  <hyperlinks>
    <hyperlink ref="B5" r:id="rId1" xr:uid="{F3DD49F1-C203-4003-9319-AE4E041521BA}"/>
    <hyperlink ref="J38" r:id="rId2" xr:uid="{7E7CE3D0-9100-4F16-81D7-25FFFA76DF0E}"/>
    <hyperlink ref="J34" r:id="rId3" xr:uid="{7D85B2DD-2FF7-4129-BE84-D56E2526F981}"/>
    <hyperlink ref="J35:J36" r:id="rId4" display="https://www.gov.uk/government/publications/greenhouse-gas-reporting-conversion-factors-2020" xr:uid="{A8CE2A4D-9DF5-4888-85D2-029CD2D8F9BB}"/>
    <hyperlink ref="J28" r:id="rId5" xr:uid="{66C3743A-E091-4527-A6C8-745852E550D8}"/>
    <hyperlink ref="J26" r:id="rId6" xr:uid="{825761DE-3BCB-44B1-AC2D-EABBF276D2B2}"/>
    <hyperlink ref="J25" r:id="rId7" xr:uid="{A83A02C9-BC07-4BE9-A9BA-B495E4797C16}"/>
    <hyperlink ref="J22" r:id="rId8" xr:uid="{85E4A5A1-1351-4D0A-8A5B-815634A99FDC}"/>
    <hyperlink ref="J24" r:id="rId9" xr:uid="{76C00A5E-1D15-4C02-8F59-2924936BD48D}"/>
    <hyperlink ref="J23" r:id="rId10" xr:uid="{28A59B46-8EE1-4EA2-A5A2-A559C4260402}"/>
    <hyperlink ref="D8" r:id="rId11" xr:uid="{C01C6C32-F8B1-4F81-BF52-9535C41F463F}"/>
    <hyperlink ref="D9" r:id="rId12" xr:uid="{C02A68B8-1C59-42E4-8DED-8143053190D1}"/>
    <hyperlink ref="J30" r:id="rId13" xr:uid="{D646AD96-DF86-4B6D-9461-9AA1BD75301B}"/>
    <hyperlink ref="J32" r:id="rId14" xr:uid="{BBB63D9A-6226-44A2-AB88-BEBC237F4D69}"/>
  </hyperlinks>
  <pageMargins left="0.7" right="0.7" top="0.75" bottom="0.75" header="0.3" footer="0.3"/>
  <pageSetup orientation="portrait"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66CC"/>
  </sheetPr>
  <dimension ref="B2"/>
  <sheetViews>
    <sheetView showGridLines="0" workbookViewId="0">
      <selection activeCell="B2" sqref="B2"/>
    </sheetView>
  </sheetViews>
  <sheetFormatPr defaultColWidth="9.140625" defaultRowHeight="15"/>
  <cols>
    <col min="1" max="16384" width="9.140625" style="3"/>
  </cols>
  <sheetData>
    <row r="2" spans="2:2">
      <c r="B2" s="148" t="s">
        <v>202</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66CC"/>
  </sheetPr>
  <dimension ref="B2:J36"/>
  <sheetViews>
    <sheetView zoomScaleNormal="100" workbookViewId="0">
      <selection activeCell="D15" sqref="D15"/>
    </sheetView>
  </sheetViews>
  <sheetFormatPr defaultRowHeight="15"/>
  <cols>
    <col min="2" max="2" width="23.140625" customWidth="1"/>
    <col min="3" max="3" width="15.28515625" customWidth="1"/>
    <col min="4" max="4" width="21.28515625" customWidth="1"/>
    <col min="5" max="5" width="22.140625" customWidth="1"/>
    <col min="6" max="6" width="21.140625" style="1" customWidth="1"/>
    <col min="7" max="7" width="17.5703125" customWidth="1"/>
    <col min="8" max="8" width="16.7109375" customWidth="1"/>
    <col min="9" max="9" width="21.85546875" customWidth="1"/>
  </cols>
  <sheetData>
    <row r="2" spans="2:10" ht="60">
      <c r="B2" s="140" t="s">
        <v>203</v>
      </c>
      <c r="C2" s="140" t="s">
        <v>204</v>
      </c>
      <c r="D2" s="140" t="s">
        <v>205</v>
      </c>
      <c r="E2" s="140" t="s">
        <v>206</v>
      </c>
      <c r="F2" s="140" t="s">
        <v>207</v>
      </c>
      <c r="G2" s="140" t="s">
        <v>208</v>
      </c>
      <c r="H2" s="140" t="s">
        <v>209</v>
      </c>
      <c r="I2" s="140" t="s">
        <v>210</v>
      </c>
      <c r="J2" s="1"/>
    </row>
    <row r="3" spans="2:10">
      <c r="B3" s="136" t="s">
        <v>26</v>
      </c>
      <c r="C3" s="99">
        <f>'Feedstock collection'!R27</f>
        <v>0.99</v>
      </c>
      <c r="D3" s="105">
        <f t="shared" ref="D3:D11" si="0">D4/C4</f>
        <v>3.744391379720589</v>
      </c>
      <c r="E3" s="104">
        <f>'Feedstock collection'!W4</f>
        <v>1.098989898989899</v>
      </c>
      <c r="F3" s="104">
        <f>E3*D3</f>
        <v>4.1150483041777788</v>
      </c>
      <c r="G3" s="99">
        <f>'Feedstock collection'!S27</f>
        <v>1</v>
      </c>
      <c r="H3" s="99">
        <f t="shared" ref="H3:H11" si="1">H4*G3</f>
        <v>0.65394546256061459</v>
      </c>
      <c r="I3" s="125">
        <f>F3*H3</f>
        <v>2.6910171667348104</v>
      </c>
      <c r="J3" s="1"/>
    </row>
    <row r="4" spans="2:10">
      <c r="B4" s="136" t="s">
        <v>28</v>
      </c>
      <c r="C4" s="99">
        <f>'Feedstock transport'!R27</f>
        <v>0.99894736842105258</v>
      </c>
      <c r="D4" s="105">
        <f t="shared" si="0"/>
        <v>3.7404499151103567</v>
      </c>
      <c r="E4" s="104">
        <f>'Feedstock transport'!W4</f>
        <v>1.4369192451384232</v>
      </c>
      <c r="F4" s="104">
        <f t="shared" ref="F4:F13" si="2">E4*D4</f>
        <v>5.374724468498453</v>
      </c>
      <c r="G4" s="99">
        <f>'Feedstock transport'!S27</f>
        <v>1</v>
      </c>
      <c r="H4" s="99">
        <f t="shared" si="1"/>
        <v>0.65394546256061459</v>
      </c>
      <c r="I4" s="125">
        <f t="shared" ref="I4:I13" si="3">F4*H4</f>
        <v>3.5147766786880741</v>
      </c>
      <c r="J4" s="1"/>
    </row>
    <row r="5" spans="2:10">
      <c r="B5" s="136" t="s">
        <v>29</v>
      </c>
      <c r="C5" s="99">
        <f>'Pre-processing'!R27</f>
        <v>0.78916827852998062</v>
      </c>
      <c r="D5" s="105">
        <f t="shared" si="0"/>
        <v>2.9518444204352523</v>
      </c>
      <c r="E5" s="104">
        <f>'Pre-processing'!W4</f>
        <v>4.6691176470588243</v>
      </c>
      <c r="F5" s="104">
        <f t="shared" si="2"/>
        <v>13.782508874826364</v>
      </c>
      <c r="G5" s="99">
        <f>'Pre-processing'!S27</f>
        <v>1</v>
      </c>
      <c r="H5" s="99">
        <f t="shared" si="1"/>
        <v>0.65394546256061459</v>
      </c>
      <c r="I5" s="125">
        <f t="shared" si="3"/>
        <v>9.013009141394102</v>
      </c>
      <c r="J5" s="1"/>
    </row>
    <row r="6" spans="2:10">
      <c r="B6" s="136" t="s">
        <v>30</v>
      </c>
      <c r="C6" s="99">
        <f>'Intermediate transport'!R27</f>
        <v>1</v>
      </c>
      <c r="D6" s="105">
        <f t="shared" si="0"/>
        <v>2.9518444204352523</v>
      </c>
      <c r="E6" s="104">
        <f>'Intermediate transport'!W4</f>
        <v>1.9607843137254903</v>
      </c>
      <c r="F6" s="104">
        <f t="shared" si="2"/>
        <v>5.7879302361475542</v>
      </c>
      <c r="G6" s="99">
        <f>'Intermediate transport'!S27</f>
        <v>1</v>
      </c>
      <c r="H6" s="99">
        <f t="shared" si="1"/>
        <v>0.65394546256061459</v>
      </c>
      <c r="I6" s="125">
        <f t="shared" si="3"/>
        <v>3.7849907155460794</v>
      </c>
      <c r="J6" s="1"/>
    </row>
    <row r="7" spans="2:10">
      <c r="B7" s="136" t="s">
        <v>31</v>
      </c>
      <c r="C7" s="99">
        <f>Conversion!R27</f>
        <v>0.46013071895424834</v>
      </c>
      <c r="D7" s="105">
        <f t="shared" si="0"/>
        <v>1.3582342954159592</v>
      </c>
      <c r="E7" s="104">
        <f>Conversion!W4</f>
        <v>-9.4602272727272734</v>
      </c>
      <c r="F7" s="104">
        <f t="shared" si="2"/>
        <v>-12.84920512424757</v>
      </c>
      <c r="G7" s="99">
        <f>Conversion!S27</f>
        <v>0.87562189054726358</v>
      </c>
      <c r="H7" s="99">
        <f t="shared" si="1"/>
        <v>0.65394546256061459</v>
      </c>
      <c r="I7" s="125">
        <f t="shared" si="3"/>
        <v>-8.402679388512297</v>
      </c>
      <c r="J7" s="1"/>
    </row>
    <row r="8" spans="2:10">
      <c r="B8" s="136" t="s">
        <v>32</v>
      </c>
      <c r="C8" s="99">
        <f>'Further transport'!R27</f>
        <v>1</v>
      </c>
      <c r="D8" s="105">
        <f t="shared" si="0"/>
        <v>1.3582342954159592</v>
      </c>
      <c r="E8" s="104">
        <f>'Further transport'!W4</f>
        <v>0.85227272727272729</v>
      </c>
      <c r="F8" s="104">
        <f t="shared" si="2"/>
        <v>1.1575860472295108</v>
      </c>
      <c r="G8" s="99">
        <f>'Further transport'!S27</f>
        <v>1</v>
      </c>
      <c r="H8" s="99">
        <f t="shared" si="1"/>
        <v>0.74683544303797467</v>
      </c>
      <c r="I8" s="125">
        <f t="shared" si="3"/>
        <v>0.86452628843722956</v>
      </c>
      <c r="J8" s="1"/>
    </row>
    <row r="9" spans="2:10">
      <c r="B9" s="136" t="s">
        <v>33</v>
      </c>
      <c r="C9" s="99">
        <f>Upgrading!R27</f>
        <v>0.73749999999999993</v>
      </c>
      <c r="D9" s="105">
        <f t="shared" si="0"/>
        <v>1.0016977928692699</v>
      </c>
      <c r="E9" s="104">
        <f>Upgrading!W4</f>
        <v>4.9306625577812015</v>
      </c>
      <c r="F9" s="104">
        <f t="shared" si="2"/>
        <v>4.9390338015125783</v>
      </c>
      <c r="G9" s="99">
        <f>Upgrading!S27</f>
        <v>0.74683544303797467</v>
      </c>
      <c r="H9" s="99">
        <f t="shared" si="1"/>
        <v>0.74683544303797467</v>
      </c>
      <c r="I9" s="125">
        <f t="shared" si="3"/>
        <v>3.6886454973321787</v>
      </c>
      <c r="J9" s="1"/>
    </row>
    <row r="10" spans="2:10">
      <c r="B10" s="136" t="s">
        <v>34</v>
      </c>
      <c r="C10" s="99">
        <f>'Fuel distribution 1'!R27</f>
        <v>1</v>
      </c>
      <c r="D10" s="105">
        <f t="shared" si="0"/>
        <v>1.0016977928692699</v>
      </c>
      <c r="E10" s="104">
        <f>'Fuel distribution 1'!W4</f>
        <v>2.3112480739599381</v>
      </c>
      <c r="F10" s="104">
        <f t="shared" si="2"/>
        <v>2.3151720944590211</v>
      </c>
      <c r="G10" s="99">
        <f>'Fuel distribution 1'!S27</f>
        <v>1</v>
      </c>
      <c r="H10" s="99">
        <f t="shared" si="1"/>
        <v>1</v>
      </c>
      <c r="I10" s="125">
        <f t="shared" si="3"/>
        <v>2.3151720944590211</v>
      </c>
      <c r="J10" s="1"/>
    </row>
    <row r="11" spans="2:10">
      <c r="B11" s="136" t="s">
        <v>35</v>
      </c>
      <c r="C11" s="99">
        <f>'Fuel storage'!R27</f>
        <v>0.99830508474576274</v>
      </c>
      <c r="D11" s="105">
        <f t="shared" si="0"/>
        <v>1</v>
      </c>
      <c r="E11" s="104">
        <f>'Fuel storage'!W4</f>
        <v>1.504861861398364</v>
      </c>
      <c r="F11" s="104">
        <f t="shared" si="2"/>
        <v>1.504861861398364</v>
      </c>
      <c r="G11" s="99">
        <f>'Fuel storage'!S27</f>
        <v>1</v>
      </c>
      <c r="H11" s="99">
        <f t="shared" si="1"/>
        <v>1</v>
      </c>
      <c r="I11" s="125">
        <f t="shared" si="3"/>
        <v>1.504861861398364</v>
      </c>
      <c r="J11" s="1"/>
    </row>
    <row r="12" spans="2:10">
      <c r="B12" s="136" t="s">
        <v>36</v>
      </c>
      <c r="C12" s="99">
        <f>'Fuel distribution 2'!R27</f>
        <v>1</v>
      </c>
      <c r="D12" s="105">
        <f>D13/C13</f>
        <v>1</v>
      </c>
      <c r="E12" s="104">
        <f>'Fuel distribution 2'!W4</f>
        <v>2.3151720944590215</v>
      </c>
      <c r="F12" s="104">
        <f t="shared" si="2"/>
        <v>2.3151720944590215</v>
      </c>
      <c r="G12" s="99">
        <f>'Fuel distribution 2'!S27</f>
        <v>1</v>
      </c>
      <c r="H12" s="99">
        <f>H13*G12</f>
        <v>1</v>
      </c>
      <c r="I12" s="125">
        <f t="shared" si="3"/>
        <v>2.3151720944590215</v>
      </c>
      <c r="J12" s="1"/>
    </row>
    <row r="13" spans="2:10">
      <c r="B13" s="170" t="s">
        <v>37</v>
      </c>
      <c r="C13" s="99">
        <f>'Plane refuelling'!R27</f>
        <v>1</v>
      </c>
      <c r="D13" s="105">
        <v>1</v>
      </c>
      <c r="E13" s="104">
        <f>'Plane refuelling'!W4</f>
        <v>1.3891032566754129</v>
      </c>
      <c r="F13" s="104">
        <f t="shared" si="2"/>
        <v>1.3891032566754129</v>
      </c>
      <c r="G13" s="99">
        <f>'Plane refuelling'!S27</f>
        <v>1</v>
      </c>
      <c r="H13" s="99">
        <f>G13</f>
        <v>1</v>
      </c>
      <c r="I13" s="125">
        <f t="shared" si="3"/>
        <v>1.3891032566754129</v>
      </c>
      <c r="J13" s="1"/>
    </row>
    <row r="14" spans="2:10">
      <c r="B14" s="1"/>
      <c r="C14" s="1"/>
      <c r="D14" s="1"/>
      <c r="E14" s="1"/>
      <c r="G14" s="1"/>
      <c r="H14" s="1"/>
      <c r="I14" s="1"/>
      <c r="J14" s="1"/>
    </row>
    <row r="15" spans="2:10">
      <c r="B15" s="144" t="s">
        <v>211</v>
      </c>
      <c r="C15" s="107">
        <f>PRODUCT(C3:C13)</f>
        <v>0.26439543829787227</v>
      </c>
      <c r="D15" s="92"/>
      <c r="E15" s="92"/>
      <c r="F15" s="92"/>
      <c r="G15" s="1"/>
      <c r="H15" s="1"/>
      <c r="I15" s="142">
        <f>SUM(I3:I13)</f>
        <v>22.678595406611997</v>
      </c>
      <c r="J15" s="1"/>
    </row>
    <row r="17" spans="2:10">
      <c r="B17" s="144" t="s">
        <v>212</v>
      </c>
      <c r="C17" s="1"/>
      <c r="D17" s="1"/>
      <c r="E17" s="1"/>
      <c r="G17" s="1"/>
      <c r="H17" s="1"/>
      <c r="I17" s="106">
        <v>94</v>
      </c>
      <c r="J17" s="1"/>
    </row>
    <row r="18" spans="2:10">
      <c r="B18" s="144" t="s">
        <v>213</v>
      </c>
      <c r="C18" s="1"/>
      <c r="D18" s="1"/>
      <c r="E18" s="1"/>
      <c r="G18" s="1"/>
      <c r="H18" s="1"/>
      <c r="I18" s="143">
        <f>1-I15/I17</f>
        <v>0.75873834673817031</v>
      </c>
      <c r="J18" s="1"/>
    </row>
    <row r="19" spans="2:10">
      <c r="B19" s="1"/>
      <c r="C19" s="1"/>
      <c r="D19" s="1"/>
      <c r="E19" s="1"/>
      <c r="G19" s="1"/>
      <c r="H19" s="1"/>
      <c r="I19" s="1"/>
      <c r="J19" s="1"/>
    </row>
    <row r="20" spans="2:10" s="1" customFormat="1">
      <c r="B20" s="161" t="s">
        <v>214</v>
      </c>
    </row>
    <row r="21" spans="2:10" ht="45">
      <c r="B21" s="1"/>
      <c r="C21" s="1"/>
      <c r="D21" s="1"/>
      <c r="E21" s="162" t="s">
        <v>215</v>
      </c>
      <c r="F21" s="140" t="s">
        <v>216</v>
      </c>
      <c r="G21" s="1"/>
      <c r="H21" s="1"/>
      <c r="I21" s="140" t="s">
        <v>217</v>
      </c>
      <c r="J21" s="1"/>
    </row>
    <row r="22" spans="2:10">
      <c r="B22" s="141" t="s">
        <v>218</v>
      </c>
      <c r="C22" s="1"/>
      <c r="D22" s="1"/>
      <c r="E22" s="176">
        <f>'Fossil feedstock counterfactual'!I10</f>
        <v>5.1495832463017228</v>
      </c>
      <c r="F22" s="125">
        <f>E22*$D$3</f>
        <v>19.282055116605736</v>
      </c>
      <c r="G22" s="1"/>
      <c r="H22" s="1"/>
      <c r="I22" s="125">
        <f>F22*H3</f>
        <v>12.609412452348003</v>
      </c>
      <c r="J22" s="1"/>
    </row>
    <row r="23" spans="2:10">
      <c r="B23" s="141" t="s">
        <v>219</v>
      </c>
      <c r="C23" s="1"/>
      <c r="D23" s="1"/>
      <c r="E23" s="1"/>
      <c r="G23" s="1"/>
      <c r="H23" s="1"/>
      <c r="I23" s="147">
        <f>I22+I15</f>
        <v>35.28800785896</v>
      </c>
      <c r="J23" s="1"/>
    </row>
    <row r="24" spans="2:10">
      <c r="B24" s="1"/>
      <c r="C24" s="1"/>
      <c r="D24" s="1"/>
      <c r="E24" s="1"/>
      <c r="G24" s="1"/>
      <c r="H24" s="1"/>
      <c r="I24" s="1"/>
      <c r="J24" s="1"/>
    </row>
    <row r="25" spans="2:10">
      <c r="B25" s="141" t="s">
        <v>220</v>
      </c>
      <c r="C25" s="1"/>
      <c r="D25" s="1"/>
      <c r="E25" s="1"/>
      <c r="G25" s="1"/>
      <c r="H25" s="1"/>
      <c r="I25" s="145">
        <f>1-I23/I17</f>
        <v>0.62459566107489362</v>
      </c>
      <c r="J25" s="1"/>
    </row>
    <row r="26" spans="2:10">
      <c r="B26" s="1"/>
      <c r="C26" s="1"/>
      <c r="D26" s="1"/>
      <c r="E26" s="1"/>
      <c r="G26" s="1"/>
      <c r="H26" s="1"/>
      <c r="I26" s="1"/>
      <c r="J26" s="1"/>
    </row>
    <row r="27" spans="2:10">
      <c r="B27" s="1"/>
      <c r="C27" s="1"/>
      <c r="D27" s="1"/>
      <c r="E27" s="1"/>
      <c r="G27" s="1"/>
      <c r="H27" s="1"/>
      <c r="I27" s="1"/>
      <c r="J27" s="1"/>
    </row>
    <row r="28" spans="2:10">
      <c r="B28" s="1"/>
      <c r="C28" s="1"/>
      <c r="D28" s="1"/>
      <c r="E28" s="1"/>
      <c r="G28" s="1"/>
      <c r="H28" s="1"/>
      <c r="I28" s="1"/>
      <c r="J28" s="1"/>
    </row>
    <row r="29" spans="2:10">
      <c r="B29" s="1"/>
      <c r="C29" s="1"/>
      <c r="D29" s="1"/>
      <c r="E29" s="1"/>
      <c r="G29" s="1"/>
      <c r="H29" s="1"/>
      <c r="I29" s="1"/>
      <c r="J29" s="1"/>
    </row>
    <row r="30" spans="2:10">
      <c r="B30" s="1"/>
      <c r="C30" s="1"/>
      <c r="D30" s="1"/>
      <c r="E30" s="1"/>
      <c r="G30" s="1"/>
      <c r="H30" s="1"/>
      <c r="I30" s="1"/>
      <c r="J30" s="1"/>
    </row>
    <row r="31" spans="2:10">
      <c r="B31" s="1"/>
      <c r="C31" s="1"/>
      <c r="D31" s="1"/>
      <c r="E31" s="1"/>
      <c r="G31" s="1"/>
      <c r="H31" s="1"/>
      <c r="I31" s="1"/>
      <c r="J31" s="1"/>
    </row>
    <row r="32" spans="2:10">
      <c r="B32" s="1"/>
      <c r="C32" s="1"/>
      <c r="D32" s="1"/>
      <c r="E32" s="1"/>
      <c r="G32" s="1"/>
      <c r="H32" s="1"/>
      <c r="I32" s="1"/>
      <c r="J32" s="1"/>
    </row>
    <row r="33" spans="2:10">
      <c r="B33" s="1"/>
      <c r="C33" s="1"/>
      <c r="D33" s="1"/>
      <c r="E33" s="1"/>
      <c r="G33" s="1"/>
      <c r="H33" s="1"/>
      <c r="I33" s="1"/>
      <c r="J33" s="1"/>
    </row>
    <row r="34" spans="2:10">
      <c r="B34" s="1"/>
      <c r="C34" s="1"/>
      <c r="D34" s="1"/>
      <c r="E34" s="1"/>
      <c r="G34" s="1"/>
      <c r="H34" s="1"/>
      <c r="I34" s="1"/>
      <c r="J34" s="1"/>
    </row>
    <row r="35" spans="2:10">
      <c r="B35" s="1"/>
      <c r="C35" s="1"/>
      <c r="D35" s="1"/>
      <c r="E35" s="1"/>
      <c r="G35" s="1"/>
      <c r="H35" s="1"/>
      <c r="I35" s="1"/>
      <c r="J35" s="1"/>
    </row>
    <row r="36" spans="2:10">
      <c r="B36" s="1"/>
      <c r="C36" s="1"/>
      <c r="D36" s="1"/>
      <c r="E36" s="1"/>
      <c r="G36" s="1"/>
      <c r="H36" s="1"/>
      <c r="I36" s="1"/>
      <c r="J36" s="1"/>
    </row>
  </sheetData>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E6CD"/>
  </sheetPr>
  <dimension ref="A1:J24"/>
  <sheetViews>
    <sheetView topLeftCell="A4" workbookViewId="0">
      <selection activeCell="A10" sqref="A10"/>
    </sheetView>
  </sheetViews>
  <sheetFormatPr defaultRowHeight="15"/>
  <cols>
    <col min="1" max="1" width="31.28515625" customWidth="1"/>
    <col min="2" max="2" width="21.140625" style="1" customWidth="1"/>
    <col min="3" max="5" width="21.140625" customWidth="1"/>
    <col min="6" max="7" width="21.140625" style="1" customWidth="1"/>
    <col min="8" max="9" width="21.140625" customWidth="1"/>
  </cols>
  <sheetData>
    <row r="1" spans="1:10">
      <c r="A1" s="1"/>
      <c r="C1" s="1"/>
      <c r="D1" s="1"/>
      <c r="E1" s="1"/>
      <c r="H1" s="1"/>
      <c r="I1" s="1"/>
      <c r="J1" s="1"/>
    </row>
    <row r="2" spans="1:10">
      <c r="A2" s="161" t="s">
        <v>221</v>
      </c>
      <c r="C2" s="1"/>
      <c r="D2" s="1"/>
      <c r="E2" s="1"/>
      <c r="H2" s="1"/>
      <c r="I2" s="1"/>
      <c r="J2" s="1"/>
    </row>
    <row r="3" spans="1:10" s="1" customFormat="1">
      <c r="A3" s="164" t="s">
        <v>222</v>
      </c>
    </row>
    <row r="4" spans="1:10" s="1" customFormat="1">
      <c r="A4" s="161" t="s">
        <v>223</v>
      </c>
    </row>
    <row r="5" spans="1:10" s="1" customFormat="1">
      <c r="A5" s="161" t="s">
        <v>224</v>
      </c>
    </row>
    <row r="6" spans="1:10" s="1" customFormat="1">
      <c r="A6" s="164" t="s">
        <v>225</v>
      </c>
    </row>
    <row r="7" spans="1:10">
      <c r="A7" s="161" t="s">
        <v>226</v>
      </c>
      <c r="C7" s="1"/>
      <c r="D7" s="1"/>
      <c r="E7" s="1"/>
      <c r="H7" s="1"/>
      <c r="I7" s="1"/>
      <c r="J7" s="1"/>
    </row>
    <row r="8" spans="1:10">
      <c r="A8" s="1"/>
      <c r="C8" s="1"/>
      <c r="D8" s="1"/>
      <c r="E8" s="1"/>
      <c r="H8" s="1"/>
      <c r="I8" s="1"/>
      <c r="J8" s="1"/>
    </row>
    <row r="9" spans="1:10" ht="75" customHeight="1">
      <c r="A9" s="1"/>
      <c r="B9" s="163" t="s">
        <v>227</v>
      </c>
      <c r="C9" s="163" t="s">
        <v>228</v>
      </c>
      <c r="D9" s="163" t="s">
        <v>229</v>
      </c>
      <c r="E9" s="163" t="s">
        <v>230</v>
      </c>
      <c r="F9" s="163" t="s">
        <v>231</v>
      </c>
      <c r="G9" s="163" t="s">
        <v>232</v>
      </c>
      <c r="H9" s="163" t="s">
        <v>233</v>
      </c>
      <c r="I9" s="163" t="s">
        <v>234</v>
      </c>
      <c r="J9" s="1"/>
    </row>
    <row r="10" spans="1:10" ht="60.75" customHeight="1">
      <c r="A10" s="185" t="s">
        <v>235</v>
      </c>
      <c r="B10" s="183" t="s">
        <v>236</v>
      </c>
      <c r="C10" s="184">
        <v>1000000</v>
      </c>
      <c r="D10" s="177" t="s">
        <v>237</v>
      </c>
      <c r="E10" s="182">
        <v>0.26</v>
      </c>
      <c r="F10" s="177" t="s">
        <v>238</v>
      </c>
      <c r="G10" s="183" t="s">
        <v>239</v>
      </c>
      <c r="H10" s="178">
        <f>Assumptions!U11</f>
        <v>19.806089408852781</v>
      </c>
      <c r="I10" s="180">
        <f>H10*E10</f>
        <v>5.1495832463017228</v>
      </c>
      <c r="J10" s="1"/>
    </row>
    <row r="11" spans="1:10" ht="59.25" customHeight="1">
      <c r="A11" s="179" t="s">
        <v>240</v>
      </c>
      <c r="B11" s="177"/>
      <c r="C11" s="177"/>
      <c r="D11" s="177"/>
      <c r="E11" s="177"/>
      <c r="F11" s="177"/>
      <c r="G11" s="177"/>
      <c r="H11" s="177"/>
      <c r="I11" s="181"/>
      <c r="J11" s="1"/>
    </row>
    <row r="12" spans="1:10" ht="75">
      <c r="A12" s="179" t="s">
        <v>241</v>
      </c>
      <c r="B12" s="183" t="s">
        <v>242</v>
      </c>
      <c r="C12" s="184">
        <v>800000</v>
      </c>
      <c r="D12" s="177" t="s">
        <v>243</v>
      </c>
      <c r="E12" s="182">
        <v>0.9</v>
      </c>
      <c r="F12" s="177" t="s">
        <v>244</v>
      </c>
      <c r="G12" s="183" t="s">
        <v>245</v>
      </c>
      <c r="H12" s="178">
        <f>(56.8+7.4)/E12</f>
        <v>71.333333333333329</v>
      </c>
      <c r="I12" s="180">
        <f>H12*E12</f>
        <v>64.2</v>
      </c>
      <c r="J12" s="1"/>
    </row>
    <row r="13" spans="1:10">
      <c r="A13" s="1"/>
      <c r="C13" s="1"/>
      <c r="D13" s="1"/>
      <c r="E13" s="1"/>
      <c r="H13" s="1"/>
      <c r="I13" s="1"/>
      <c r="J13" s="1"/>
    </row>
    <row r="14" spans="1:10">
      <c r="A14" s="1"/>
      <c r="C14" s="1"/>
      <c r="D14" s="1"/>
      <c r="E14" s="1"/>
      <c r="H14" s="1"/>
      <c r="I14" s="1"/>
      <c r="J14" s="1"/>
    </row>
    <row r="15" spans="1:10">
      <c r="A15" s="159" t="s">
        <v>246</v>
      </c>
      <c r="C15" s="1"/>
      <c r="D15" s="1"/>
      <c r="E15" s="1"/>
      <c r="H15" s="1"/>
      <c r="I15" s="1"/>
      <c r="J15" s="1"/>
    </row>
    <row r="16" spans="1:10">
      <c r="A16" s="1"/>
      <c r="C16" s="1"/>
      <c r="D16" s="1"/>
      <c r="E16" s="1"/>
      <c r="H16" s="1"/>
      <c r="I16" s="1"/>
      <c r="J16" s="1"/>
    </row>
    <row r="17" spans="1:10">
      <c r="A17" s="1"/>
      <c r="C17" s="1"/>
      <c r="D17" s="1"/>
      <c r="E17" s="1"/>
      <c r="H17" s="1"/>
      <c r="I17" s="1"/>
      <c r="J17" s="1"/>
    </row>
    <row r="18" spans="1:10">
      <c r="A18" s="159" t="s">
        <v>247</v>
      </c>
      <c r="C18" s="1"/>
      <c r="D18" s="1"/>
      <c r="E18" s="1"/>
      <c r="H18" s="1"/>
      <c r="I18" s="1"/>
      <c r="J18" s="1"/>
    </row>
    <row r="19" spans="1:10">
      <c r="A19" s="1"/>
      <c r="C19" s="1"/>
      <c r="D19" s="1"/>
      <c r="E19" s="1"/>
      <c r="H19" s="1"/>
      <c r="I19" s="1"/>
      <c r="J19" s="1"/>
    </row>
    <row r="20" spans="1:10">
      <c r="A20" s="1"/>
      <c r="C20" s="1"/>
      <c r="D20" s="1"/>
      <c r="E20" s="1"/>
      <c r="H20" s="1"/>
      <c r="I20" s="1"/>
      <c r="J20" s="1"/>
    </row>
    <row r="21" spans="1:10">
      <c r="A21" s="159" t="s">
        <v>248</v>
      </c>
      <c r="C21" s="1"/>
      <c r="D21" s="1"/>
      <c r="E21" s="1"/>
      <c r="H21" s="1"/>
      <c r="I21" s="1"/>
      <c r="J21" s="1"/>
    </row>
    <row r="22" spans="1:10">
      <c r="A22" s="1"/>
      <c r="C22" s="1"/>
      <c r="D22" s="1"/>
      <c r="E22" s="1"/>
      <c r="H22" s="1"/>
      <c r="I22" s="1"/>
      <c r="J22" s="1"/>
    </row>
    <row r="23" spans="1:10">
      <c r="A23" s="1"/>
      <c r="C23" s="1"/>
      <c r="D23" s="1"/>
      <c r="E23" s="1"/>
      <c r="H23" s="1"/>
      <c r="I23" s="1"/>
      <c r="J23" s="1"/>
    </row>
    <row r="24" spans="1:10">
      <c r="A24" s="1"/>
      <c r="C24" s="1"/>
      <c r="D24" s="1"/>
      <c r="E24" s="1"/>
      <c r="H24" s="1"/>
      <c r="I24" s="1"/>
      <c r="J24" s="1"/>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8154A-FBD2-452C-B907-19D8DCEAC52E}">
  <dimension ref="B2:B13"/>
  <sheetViews>
    <sheetView workbookViewId="0">
      <selection activeCell="J7" sqref="J7"/>
    </sheetView>
  </sheetViews>
  <sheetFormatPr defaultRowHeight="15"/>
  <sheetData>
    <row r="2" spans="2:2">
      <c r="B2" s="159" t="s">
        <v>249</v>
      </c>
    </row>
    <row r="7" spans="2:2">
      <c r="B7" s="159" t="s">
        <v>250</v>
      </c>
    </row>
    <row r="13" spans="2:2">
      <c r="B13" s="159" t="s">
        <v>251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B2:Z46"/>
  <sheetViews>
    <sheetView showGridLines="0" topLeftCell="A2" zoomScale="85" zoomScaleNormal="85" workbookViewId="0">
      <pane xSplit="3" ySplit="4" topLeftCell="D27" activePane="bottomRight" state="frozen"/>
      <selection pane="topRight" activeCell="X24" sqref="X24"/>
      <selection pane="bottomLeft" activeCell="X24" sqref="X24"/>
      <selection pane="bottomRight" activeCell="E27" sqref="E27"/>
    </sheetView>
  </sheetViews>
  <sheetFormatPr defaultColWidth="7.140625" defaultRowHeight="15"/>
  <cols>
    <col min="1" max="1" width="5.140625" style="59" customWidth="1"/>
    <col min="2" max="2" width="25" style="59" bestFit="1" customWidth="1"/>
    <col min="3" max="3" width="39" style="59" bestFit="1" customWidth="1"/>
    <col min="4" max="4" width="10.28515625" style="59" bestFit="1" customWidth="1"/>
    <col min="5" max="5" width="16.42578125" style="61" customWidth="1"/>
    <col min="6" max="7" width="17" style="59" customWidth="1"/>
    <col min="8" max="8" width="12.85546875" style="60" customWidth="1"/>
    <col min="9" max="9" width="17.42578125" style="60" customWidth="1"/>
    <col min="10" max="11" width="14.140625" style="60" customWidth="1"/>
    <col min="12" max="12" width="14" style="60" customWidth="1"/>
    <col min="13" max="13" width="7.140625" style="1"/>
    <col min="14" max="15" width="17" style="59" customWidth="1"/>
    <col min="16" max="17" width="13.42578125" style="59" customWidth="1"/>
    <col min="18" max="18" width="18.7109375" style="59" customWidth="1"/>
    <col min="19" max="19" width="17.5703125" style="59" customWidth="1"/>
    <col min="20" max="21" width="20.85546875" style="60" customWidth="1"/>
    <col min="22" max="22" width="16.140625" style="60" customWidth="1"/>
    <col min="23" max="23" width="20.28515625" style="119" customWidth="1"/>
    <col min="24" max="24" width="7.140625" style="59" customWidth="1"/>
    <col min="25" max="25" width="15.85546875" style="59" customWidth="1"/>
    <col min="26" max="26" width="7.140625" style="1"/>
    <col min="27" max="16384" width="7.140625" style="59"/>
  </cols>
  <sheetData>
    <row r="2" spans="2:25" ht="15.75" thickBot="1">
      <c r="B2" s="4"/>
      <c r="C2" s="4"/>
      <c r="D2" s="4"/>
      <c r="E2" s="2"/>
      <c r="F2" s="4"/>
      <c r="G2" s="4"/>
      <c r="H2" s="2"/>
      <c r="I2" s="2"/>
      <c r="J2" s="2"/>
      <c r="K2" s="2"/>
      <c r="L2" s="2"/>
      <c r="N2" s="4"/>
      <c r="O2" s="4"/>
      <c r="P2" s="4"/>
      <c r="Q2" s="4"/>
      <c r="R2" s="4"/>
      <c r="S2" s="4"/>
      <c r="T2" s="2"/>
      <c r="U2" s="2"/>
      <c r="V2" s="2"/>
      <c r="W2" s="116"/>
      <c r="Y2" s="4"/>
    </row>
    <row r="3" spans="2:25" ht="15.75" thickTop="1">
      <c r="B3" s="73" t="s">
        <v>252</v>
      </c>
      <c r="W3" s="117" t="s">
        <v>253</v>
      </c>
    </row>
    <row r="4" spans="2:25">
      <c r="B4" s="66" t="s">
        <v>254</v>
      </c>
      <c r="C4" s="66" t="s">
        <v>255</v>
      </c>
      <c r="D4" s="66" t="s">
        <v>256</v>
      </c>
      <c r="E4" s="66"/>
      <c r="W4" s="115">
        <f>SUM(W7:W48)</f>
        <v>1.098989898989899</v>
      </c>
    </row>
    <row r="5" spans="2:25" ht="60" customHeight="1" thickBot="1">
      <c r="B5" s="58" t="s">
        <v>257</v>
      </c>
      <c r="C5" s="58" t="s">
        <v>258</v>
      </c>
      <c r="D5" s="58" t="s">
        <v>259</v>
      </c>
      <c r="E5" s="63" t="s">
        <v>260</v>
      </c>
      <c r="F5" s="100" t="s">
        <v>261</v>
      </c>
      <c r="G5" s="100" t="s">
        <v>262</v>
      </c>
      <c r="H5" s="100" t="s">
        <v>263</v>
      </c>
      <c r="I5" s="100" t="s">
        <v>264</v>
      </c>
      <c r="J5" s="100" t="s">
        <v>265</v>
      </c>
      <c r="K5" s="100" t="s">
        <v>266</v>
      </c>
      <c r="L5" s="100" t="s">
        <v>267</v>
      </c>
      <c r="M5" s="101"/>
      <c r="N5" s="102" t="s">
        <v>268</v>
      </c>
      <c r="O5" s="102" t="s">
        <v>269</v>
      </c>
      <c r="P5" s="102" t="s">
        <v>270</v>
      </c>
      <c r="Q5" s="102" t="s">
        <v>271</v>
      </c>
      <c r="R5" s="102" t="s">
        <v>272</v>
      </c>
      <c r="S5" s="102" t="s">
        <v>273</v>
      </c>
      <c r="T5" s="100" t="s">
        <v>274</v>
      </c>
      <c r="U5" s="100" t="s">
        <v>275</v>
      </c>
      <c r="V5" s="100" t="s">
        <v>276</v>
      </c>
      <c r="W5" s="118" t="s">
        <v>277</v>
      </c>
      <c r="X5" s="103"/>
      <c r="Y5" s="100" t="s">
        <v>278</v>
      </c>
    </row>
    <row r="6" spans="2:25" ht="15.75" thickTop="1"/>
    <row r="7" spans="2:25" s="59" customFormat="1" ht="15.75" thickBot="1">
      <c r="B7" s="64" t="s">
        <v>279</v>
      </c>
      <c r="C7" s="68"/>
      <c r="D7" s="68"/>
      <c r="E7" s="69"/>
      <c r="F7" s="68"/>
      <c r="G7" s="67"/>
      <c r="H7" s="70"/>
      <c r="I7" s="70"/>
      <c r="J7" s="70"/>
      <c r="K7" s="70"/>
      <c r="L7" s="70"/>
      <c r="M7" s="1"/>
      <c r="N7" s="67"/>
      <c r="O7" s="67"/>
      <c r="P7" s="67"/>
      <c r="Q7" s="67"/>
      <c r="R7" s="67"/>
      <c r="T7" s="70"/>
      <c r="U7" s="70"/>
      <c r="V7" s="70"/>
      <c r="W7" s="120"/>
      <c r="Y7" s="67"/>
    </row>
    <row r="8" spans="2:25" s="67" customFormat="1">
      <c r="B8" s="66" t="s">
        <v>280</v>
      </c>
      <c r="C8" s="66" t="s">
        <v>281</v>
      </c>
      <c r="D8" s="65" t="s">
        <v>282</v>
      </c>
      <c r="E8" s="110">
        <v>1000</v>
      </c>
      <c r="F8" s="75"/>
      <c r="G8" s="75"/>
      <c r="H8" s="74"/>
      <c r="I8" s="74" t="s">
        <v>283</v>
      </c>
      <c r="J8" s="109">
        <v>10</v>
      </c>
      <c r="K8" s="74"/>
      <c r="L8" s="131">
        <f>IF($D8="MW",$E8,$J8*$E8/3.6/1000)</f>
        <v>2.7777777777777777</v>
      </c>
      <c r="N8" s="131">
        <f>IFERROR(IF(D8="kg/hr",E8/$E$8,""),"")</f>
        <v>1</v>
      </c>
      <c r="O8" s="131">
        <f>IFERROR(E8/$E$27,"")</f>
        <v>1.1111111111111112</v>
      </c>
      <c r="P8" s="131">
        <f>IFERROR(L8*1000/$E$8*3.6,"")</f>
        <v>10</v>
      </c>
      <c r="Q8" s="131">
        <f>IFERROR(L8*1000/$E$27*3.6,"")</f>
        <v>11.111111111111111</v>
      </c>
      <c r="T8" s="109">
        <v>0</v>
      </c>
      <c r="U8" s="74"/>
      <c r="V8" s="82" t="s">
        <v>284</v>
      </c>
      <c r="W8" s="121">
        <f>IFERROR(IF(D8="kg/hr", $T8*$E8/$E$27/$J$27, $U8*($E8*1000*3.6)/$E$27/$J$27), "fields to the left still to be filled")</f>
        <v>0</v>
      </c>
      <c r="Y8" s="82"/>
    </row>
    <row r="9" spans="2:25" s="67" customFormat="1">
      <c r="B9" s="66"/>
      <c r="C9" s="65"/>
      <c r="D9" s="65"/>
      <c r="E9" s="76"/>
      <c r="F9" s="75"/>
      <c r="G9" s="75"/>
      <c r="H9" s="74"/>
      <c r="I9" s="74"/>
      <c r="J9" s="74"/>
      <c r="K9" s="74"/>
      <c r="L9" s="131">
        <f t="shared" ref="L9:L24" si="0">IF($D9="MW",$E9,$J9*$E9/3.6/1000)</f>
        <v>0</v>
      </c>
      <c r="N9" s="131" t="str">
        <f t="shared" ref="N9:N24" si="1">IFERROR(IF(D9="kg/hr",E9/$E$8,""),"")</f>
        <v/>
      </c>
      <c r="O9" s="131">
        <f t="shared" ref="O9:O24" si="2">IFERROR(E9/$E$27,"")</f>
        <v>0</v>
      </c>
      <c r="P9" s="131">
        <f t="shared" ref="P9:P24" si="3">IFERROR(L9*1000/$E$8*3.6,"")</f>
        <v>0</v>
      </c>
      <c r="Q9" s="131">
        <f t="shared" ref="Q9:Q24" si="4">IFERROR(L9*1000/$E$27*3.6,"")</f>
        <v>0</v>
      </c>
      <c r="T9" s="74"/>
      <c r="U9" s="74"/>
      <c r="V9" s="74"/>
      <c r="W9" s="135">
        <f>IFERROR(IF(D9="kg/hr", $T9*$E9/$E$27/$J$27, $U9*($E9*1000*3.6)/$E$27/$J$27), "fields to the left still to be filled")</f>
        <v>0</v>
      </c>
      <c r="Y9" s="75"/>
    </row>
    <row r="10" spans="2:25" s="59" customFormat="1">
      <c r="B10" s="66"/>
      <c r="C10" s="65"/>
      <c r="D10" s="65"/>
      <c r="E10" s="76"/>
      <c r="F10" s="75"/>
      <c r="G10" s="75"/>
      <c r="H10" s="74"/>
      <c r="I10" s="74"/>
      <c r="J10" s="74"/>
      <c r="K10" s="74"/>
      <c r="L10" s="131">
        <f t="shared" si="0"/>
        <v>0</v>
      </c>
      <c r="M10" s="67"/>
      <c r="N10" s="131" t="str">
        <f t="shared" si="1"/>
        <v/>
      </c>
      <c r="O10" s="131">
        <f t="shared" si="2"/>
        <v>0</v>
      </c>
      <c r="P10" s="131">
        <f t="shared" si="3"/>
        <v>0</v>
      </c>
      <c r="Q10" s="131">
        <f t="shared" si="4"/>
        <v>0</v>
      </c>
      <c r="R10" s="67"/>
      <c r="S10" s="67"/>
      <c r="T10" s="74"/>
      <c r="U10" s="74"/>
      <c r="V10" s="74"/>
      <c r="W10" s="135">
        <f t="shared" ref="W10:W24" si="5">IFERROR(IF(D10="kg/hr", $T10*$E10/$E$27/$J$27, $U10*($E10*1000*3.6)/$E$27/$J$27), "fields to the left still to be filled")</f>
        <v>0</v>
      </c>
      <c r="Y10" s="75"/>
    </row>
    <row r="11" spans="2:25" s="62" customFormat="1">
      <c r="B11" s="66"/>
      <c r="C11" s="65"/>
      <c r="D11" s="65"/>
      <c r="E11" s="77"/>
      <c r="F11" s="75"/>
      <c r="G11" s="75"/>
      <c r="H11" s="74"/>
      <c r="I11" s="74"/>
      <c r="J11" s="74"/>
      <c r="K11" s="74"/>
      <c r="L11" s="131">
        <f t="shared" si="0"/>
        <v>0</v>
      </c>
      <c r="M11" s="67"/>
      <c r="N11" s="131" t="str">
        <f t="shared" si="1"/>
        <v/>
      </c>
      <c r="O11" s="131">
        <f t="shared" si="2"/>
        <v>0</v>
      </c>
      <c r="P11" s="131">
        <f t="shared" si="3"/>
        <v>0</v>
      </c>
      <c r="Q11" s="131">
        <f t="shared" si="4"/>
        <v>0</v>
      </c>
      <c r="R11" s="67"/>
      <c r="S11" s="67"/>
      <c r="T11" s="74"/>
      <c r="U11" s="74"/>
      <c r="V11" s="74"/>
      <c r="W11" s="135">
        <f t="shared" si="5"/>
        <v>0</v>
      </c>
      <c r="Y11" s="83"/>
    </row>
    <row r="12" spans="2:25" s="62" customFormat="1">
      <c r="B12" s="66"/>
      <c r="C12" s="65"/>
      <c r="D12" s="65"/>
      <c r="E12" s="77"/>
      <c r="F12" s="75"/>
      <c r="G12" s="75"/>
      <c r="H12" s="74"/>
      <c r="I12" s="74"/>
      <c r="J12" s="74"/>
      <c r="K12" s="74"/>
      <c r="L12" s="131">
        <f t="shared" si="0"/>
        <v>0</v>
      </c>
      <c r="M12" s="67"/>
      <c r="N12" s="131" t="str">
        <f t="shared" si="1"/>
        <v/>
      </c>
      <c r="O12" s="131">
        <f t="shared" si="2"/>
        <v>0</v>
      </c>
      <c r="P12" s="131">
        <f t="shared" si="3"/>
        <v>0</v>
      </c>
      <c r="Q12" s="131">
        <f t="shared" si="4"/>
        <v>0</v>
      </c>
      <c r="R12" s="67"/>
      <c r="S12" s="67"/>
      <c r="T12" s="74"/>
      <c r="U12" s="74"/>
      <c r="V12" s="74"/>
      <c r="W12" s="135">
        <f t="shared" si="5"/>
        <v>0</v>
      </c>
      <c r="Y12" s="83"/>
    </row>
    <row r="13" spans="2:25" s="59" customFormat="1">
      <c r="B13" s="66"/>
      <c r="C13" s="65"/>
      <c r="D13" s="65"/>
      <c r="E13" s="77"/>
      <c r="F13" s="75"/>
      <c r="G13" s="75"/>
      <c r="H13" s="74"/>
      <c r="I13" s="74"/>
      <c r="J13" s="74"/>
      <c r="K13" s="74"/>
      <c r="L13" s="131">
        <f t="shared" si="0"/>
        <v>0</v>
      </c>
      <c r="M13" s="67"/>
      <c r="N13" s="131" t="str">
        <f t="shared" si="1"/>
        <v/>
      </c>
      <c r="O13" s="131">
        <f t="shared" si="2"/>
        <v>0</v>
      </c>
      <c r="P13" s="131">
        <f t="shared" si="3"/>
        <v>0</v>
      </c>
      <c r="Q13" s="131">
        <f t="shared" si="4"/>
        <v>0</v>
      </c>
      <c r="R13" s="67"/>
      <c r="S13" s="67"/>
      <c r="T13" s="74"/>
      <c r="U13" s="74"/>
      <c r="V13" s="74"/>
      <c r="W13" s="135">
        <f t="shared" si="5"/>
        <v>0</v>
      </c>
      <c r="Y13" s="83"/>
    </row>
    <row r="14" spans="2:25" s="59" customFormat="1">
      <c r="B14" s="66"/>
      <c r="C14" s="65"/>
      <c r="D14" s="65"/>
      <c r="E14" s="77"/>
      <c r="F14" s="75"/>
      <c r="G14" s="75"/>
      <c r="H14" s="74"/>
      <c r="I14" s="74"/>
      <c r="J14" s="74"/>
      <c r="K14" s="74"/>
      <c r="L14" s="131">
        <f t="shared" si="0"/>
        <v>0</v>
      </c>
      <c r="M14" s="67"/>
      <c r="N14" s="131" t="str">
        <f t="shared" si="1"/>
        <v/>
      </c>
      <c r="O14" s="131">
        <f t="shared" si="2"/>
        <v>0</v>
      </c>
      <c r="P14" s="131">
        <f t="shared" si="3"/>
        <v>0</v>
      </c>
      <c r="Q14" s="131">
        <f t="shared" si="4"/>
        <v>0</v>
      </c>
      <c r="R14" s="67"/>
      <c r="S14" s="67"/>
      <c r="T14" s="74"/>
      <c r="U14" s="74"/>
      <c r="V14" s="74"/>
      <c r="W14" s="135">
        <f t="shared" si="5"/>
        <v>0</v>
      </c>
      <c r="Y14" s="83"/>
    </row>
    <row r="15" spans="2:25" s="59" customFormat="1">
      <c r="B15" s="66"/>
      <c r="C15" s="65"/>
      <c r="D15" s="65"/>
      <c r="E15" s="77"/>
      <c r="F15" s="75"/>
      <c r="G15" s="75"/>
      <c r="H15" s="74"/>
      <c r="I15" s="74"/>
      <c r="J15" s="74"/>
      <c r="K15" s="74"/>
      <c r="L15" s="131">
        <f t="shared" si="0"/>
        <v>0</v>
      </c>
      <c r="M15" s="67"/>
      <c r="N15" s="131" t="str">
        <f t="shared" si="1"/>
        <v/>
      </c>
      <c r="O15" s="131">
        <f t="shared" si="2"/>
        <v>0</v>
      </c>
      <c r="P15" s="131">
        <f t="shared" si="3"/>
        <v>0</v>
      </c>
      <c r="Q15" s="131">
        <f t="shared" si="4"/>
        <v>0</v>
      </c>
      <c r="R15" s="67"/>
      <c r="S15" s="67"/>
      <c r="T15" s="74"/>
      <c r="U15" s="74"/>
      <c r="V15" s="74"/>
      <c r="W15" s="135">
        <f t="shared" si="5"/>
        <v>0</v>
      </c>
      <c r="Y15" s="83"/>
    </row>
    <row r="16" spans="2:25" s="59" customFormat="1">
      <c r="B16" s="66"/>
      <c r="C16" s="65"/>
      <c r="D16" s="65"/>
      <c r="E16" s="77"/>
      <c r="F16" s="75"/>
      <c r="G16" s="75"/>
      <c r="H16" s="74"/>
      <c r="I16" s="74"/>
      <c r="J16" s="74"/>
      <c r="K16" s="74"/>
      <c r="L16" s="131">
        <f t="shared" si="0"/>
        <v>0</v>
      </c>
      <c r="M16" s="67"/>
      <c r="N16" s="131" t="str">
        <f t="shared" si="1"/>
        <v/>
      </c>
      <c r="O16" s="131">
        <f t="shared" si="2"/>
        <v>0</v>
      </c>
      <c r="P16" s="131">
        <f t="shared" si="3"/>
        <v>0</v>
      </c>
      <c r="Q16" s="131">
        <f t="shared" si="4"/>
        <v>0</v>
      </c>
      <c r="R16" s="67"/>
      <c r="S16" s="67"/>
      <c r="T16" s="74"/>
      <c r="U16" s="74"/>
      <c r="V16" s="74"/>
      <c r="W16" s="135">
        <f t="shared" si="5"/>
        <v>0</v>
      </c>
      <c r="Y16" s="83"/>
    </row>
    <row r="17" spans="2:25" s="59" customFormat="1">
      <c r="B17" s="66"/>
      <c r="C17" s="65"/>
      <c r="D17" s="65"/>
      <c r="E17" s="77"/>
      <c r="F17" s="75"/>
      <c r="G17" s="75"/>
      <c r="H17" s="74"/>
      <c r="I17" s="74"/>
      <c r="J17" s="74"/>
      <c r="K17" s="74"/>
      <c r="L17" s="131">
        <f t="shared" si="0"/>
        <v>0</v>
      </c>
      <c r="M17" s="67"/>
      <c r="N17" s="131" t="str">
        <f t="shared" si="1"/>
        <v/>
      </c>
      <c r="O17" s="131">
        <f t="shared" si="2"/>
        <v>0</v>
      </c>
      <c r="P17" s="131">
        <f t="shared" si="3"/>
        <v>0</v>
      </c>
      <c r="Q17" s="131">
        <f t="shared" si="4"/>
        <v>0</v>
      </c>
      <c r="R17" s="67"/>
      <c r="S17" s="67"/>
      <c r="T17" s="74"/>
      <c r="U17" s="74"/>
      <c r="V17" s="74"/>
      <c r="W17" s="135">
        <f t="shared" si="5"/>
        <v>0</v>
      </c>
      <c r="Y17" s="83"/>
    </row>
    <row r="18" spans="2:25" s="59" customFormat="1">
      <c r="B18" s="66" t="s">
        <v>285</v>
      </c>
      <c r="C18" s="65" t="s">
        <v>286</v>
      </c>
      <c r="D18" s="65" t="s">
        <v>287</v>
      </c>
      <c r="E18" s="112">
        <v>0.02</v>
      </c>
      <c r="F18" s="75"/>
      <c r="G18" s="75"/>
      <c r="H18" s="74"/>
      <c r="I18" s="114" t="s">
        <v>283</v>
      </c>
      <c r="J18" s="109" t="s">
        <v>288</v>
      </c>
      <c r="K18" s="74"/>
      <c r="L18" s="131">
        <f t="shared" si="0"/>
        <v>0.02</v>
      </c>
      <c r="M18" s="67"/>
      <c r="N18" s="131" t="str">
        <f t="shared" si="1"/>
        <v/>
      </c>
      <c r="O18" s="131">
        <f t="shared" si="2"/>
        <v>2.2222222222222223E-5</v>
      </c>
      <c r="P18" s="131">
        <f t="shared" si="3"/>
        <v>7.2000000000000008E-2</v>
      </c>
      <c r="Q18" s="131">
        <f t="shared" si="4"/>
        <v>0.08</v>
      </c>
      <c r="R18" s="67"/>
      <c r="S18" s="67"/>
      <c r="T18" s="74"/>
      <c r="U18" s="109">
        <v>40</v>
      </c>
      <c r="V18" s="74"/>
      <c r="W18" s="135">
        <f t="shared" si="5"/>
        <v>0.29090909090909095</v>
      </c>
      <c r="Y18" s="83"/>
    </row>
    <row r="19" spans="2:25" s="59" customFormat="1">
      <c r="B19" s="66" t="s">
        <v>285</v>
      </c>
      <c r="C19" s="65" t="s">
        <v>289</v>
      </c>
      <c r="D19" s="65" t="s">
        <v>282</v>
      </c>
      <c r="E19" s="111">
        <v>1</v>
      </c>
      <c r="F19" s="75"/>
      <c r="G19" s="75"/>
      <c r="H19" s="74"/>
      <c r="I19" s="114" t="s">
        <v>283</v>
      </c>
      <c r="J19" s="109">
        <v>44</v>
      </c>
      <c r="K19" s="74"/>
      <c r="L19" s="131">
        <f t="shared" si="0"/>
        <v>1.2222222222222221E-2</v>
      </c>
      <c r="M19" s="67"/>
      <c r="N19" s="131">
        <f t="shared" si="1"/>
        <v>1E-3</v>
      </c>
      <c r="O19" s="131">
        <f t="shared" si="2"/>
        <v>1.1111111111111111E-3</v>
      </c>
      <c r="P19" s="131">
        <f t="shared" si="3"/>
        <v>4.3999999999999997E-2</v>
      </c>
      <c r="Q19" s="131">
        <f t="shared" si="4"/>
        <v>4.8888888888888891E-2</v>
      </c>
      <c r="R19" s="67"/>
      <c r="S19" s="67"/>
      <c r="T19" s="109">
        <v>3000</v>
      </c>
      <c r="U19" s="74"/>
      <c r="V19" s="74"/>
      <c r="W19" s="135">
        <f t="shared" si="5"/>
        <v>0.30303030303030304</v>
      </c>
      <c r="Y19" s="83"/>
    </row>
    <row r="20" spans="2:25" s="59" customFormat="1">
      <c r="B20" s="66"/>
      <c r="C20" s="65"/>
      <c r="D20" s="65"/>
      <c r="E20" s="77"/>
      <c r="F20" s="75"/>
      <c r="G20" s="75"/>
      <c r="H20" s="74"/>
      <c r="I20" s="74"/>
      <c r="J20" s="74"/>
      <c r="K20" s="74"/>
      <c r="L20" s="131">
        <f t="shared" si="0"/>
        <v>0</v>
      </c>
      <c r="M20" s="67"/>
      <c r="N20" s="131" t="str">
        <f t="shared" si="1"/>
        <v/>
      </c>
      <c r="O20" s="131">
        <f t="shared" si="2"/>
        <v>0</v>
      </c>
      <c r="P20" s="131">
        <f t="shared" si="3"/>
        <v>0</v>
      </c>
      <c r="Q20" s="131">
        <f t="shared" si="4"/>
        <v>0</v>
      </c>
      <c r="R20" s="67"/>
      <c r="S20" s="67"/>
      <c r="T20" s="74"/>
      <c r="U20" s="74"/>
      <c r="V20" s="74"/>
      <c r="W20" s="135">
        <f t="shared" si="5"/>
        <v>0</v>
      </c>
      <c r="Y20" s="83"/>
    </row>
    <row r="21" spans="2:25" s="59" customFormat="1">
      <c r="B21" s="66"/>
      <c r="C21" s="65"/>
      <c r="D21" s="65"/>
      <c r="E21" s="77"/>
      <c r="F21" s="75"/>
      <c r="G21" s="75"/>
      <c r="H21" s="74"/>
      <c r="I21" s="74"/>
      <c r="J21" s="74"/>
      <c r="K21" s="74"/>
      <c r="L21" s="131">
        <f t="shared" si="0"/>
        <v>0</v>
      </c>
      <c r="M21" s="67"/>
      <c r="N21" s="131" t="str">
        <f t="shared" si="1"/>
        <v/>
      </c>
      <c r="O21" s="131">
        <f t="shared" si="2"/>
        <v>0</v>
      </c>
      <c r="P21" s="131">
        <f t="shared" si="3"/>
        <v>0</v>
      </c>
      <c r="Q21" s="131">
        <f t="shared" si="4"/>
        <v>0</v>
      </c>
      <c r="R21" s="67"/>
      <c r="S21" s="67"/>
      <c r="T21" s="74"/>
      <c r="U21" s="74"/>
      <c r="V21" s="74"/>
      <c r="W21" s="135">
        <f t="shared" si="5"/>
        <v>0</v>
      </c>
      <c r="Y21" s="83"/>
    </row>
    <row r="22" spans="2:25" s="59" customFormat="1">
      <c r="B22" s="66"/>
      <c r="C22" s="65"/>
      <c r="D22" s="65"/>
      <c r="E22" s="77"/>
      <c r="F22" s="75"/>
      <c r="G22" s="75"/>
      <c r="H22" s="74"/>
      <c r="I22" s="74"/>
      <c r="J22" s="74"/>
      <c r="K22" s="74"/>
      <c r="L22" s="131">
        <f t="shared" si="0"/>
        <v>0</v>
      </c>
      <c r="M22" s="67"/>
      <c r="N22" s="131" t="str">
        <f t="shared" si="1"/>
        <v/>
      </c>
      <c r="O22" s="131">
        <f t="shared" si="2"/>
        <v>0</v>
      </c>
      <c r="P22" s="131">
        <f t="shared" si="3"/>
        <v>0</v>
      </c>
      <c r="Q22" s="131">
        <f t="shared" si="4"/>
        <v>0</v>
      </c>
      <c r="R22" s="67"/>
      <c r="S22" s="67"/>
      <c r="T22" s="74"/>
      <c r="U22" s="74"/>
      <c r="V22" s="74"/>
      <c r="W22" s="135">
        <f t="shared" si="5"/>
        <v>0</v>
      </c>
      <c r="Y22" s="83"/>
    </row>
    <row r="23" spans="2:25" s="59" customFormat="1">
      <c r="B23" s="66"/>
      <c r="C23" s="65"/>
      <c r="D23" s="65"/>
      <c r="E23" s="77"/>
      <c r="F23" s="75"/>
      <c r="G23" s="75"/>
      <c r="H23" s="74"/>
      <c r="I23" s="74"/>
      <c r="J23" s="74"/>
      <c r="K23" s="74"/>
      <c r="L23" s="131">
        <f t="shared" si="0"/>
        <v>0</v>
      </c>
      <c r="M23" s="67"/>
      <c r="N23" s="131" t="str">
        <f t="shared" si="1"/>
        <v/>
      </c>
      <c r="O23" s="131">
        <f t="shared" si="2"/>
        <v>0</v>
      </c>
      <c r="P23" s="131">
        <f t="shared" si="3"/>
        <v>0</v>
      </c>
      <c r="Q23" s="131">
        <f t="shared" si="4"/>
        <v>0</v>
      </c>
      <c r="R23" s="67"/>
      <c r="S23" s="67"/>
      <c r="T23" s="74"/>
      <c r="U23" s="74"/>
      <c r="V23" s="74"/>
      <c r="W23" s="135">
        <f t="shared" si="5"/>
        <v>0</v>
      </c>
      <c r="Y23" s="83"/>
    </row>
    <row r="24" spans="2:25" s="59" customFormat="1">
      <c r="B24" s="65"/>
      <c r="C24" s="66"/>
      <c r="D24" s="65"/>
      <c r="E24" s="77"/>
      <c r="F24" s="75"/>
      <c r="G24" s="75"/>
      <c r="H24" s="74"/>
      <c r="I24" s="74"/>
      <c r="J24" s="74"/>
      <c r="K24" s="74"/>
      <c r="L24" s="131">
        <f t="shared" si="0"/>
        <v>0</v>
      </c>
      <c r="M24" s="67"/>
      <c r="N24" s="131" t="str">
        <f t="shared" si="1"/>
        <v/>
      </c>
      <c r="O24" s="131">
        <f t="shared" si="2"/>
        <v>0</v>
      </c>
      <c r="P24" s="131">
        <f t="shared" si="3"/>
        <v>0</v>
      </c>
      <c r="Q24" s="131">
        <f t="shared" si="4"/>
        <v>0</v>
      </c>
      <c r="R24" s="67"/>
      <c r="S24" s="67"/>
      <c r="T24" s="74"/>
      <c r="U24" s="74"/>
      <c r="V24" s="74"/>
      <c r="W24" s="135">
        <f t="shared" si="5"/>
        <v>0</v>
      </c>
      <c r="Y24" s="83"/>
    </row>
    <row r="25" spans="2:25" s="59" customFormat="1">
      <c r="C25" s="68"/>
      <c r="D25" s="68"/>
      <c r="E25" s="78"/>
      <c r="F25" s="84"/>
      <c r="G25" s="85"/>
      <c r="H25" s="80"/>
      <c r="I25" s="80"/>
      <c r="J25" s="80"/>
      <c r="K25" s="80"/>
      <c r="L25" s="80"/>
      <c r="M25" s="108"/>
      <c r="N25" s="85"/>
      <c r="O25" s="85"/>
      <c r="P25" s="85"/>
      <c r="Q25" s="85"/>
      <c r="R25" s="67"/>
      <c r="S25" s="67"/>
      <c r="T25" s="80"/>
      <c r="U25" s="80"/>
      <c r="V25" s="80"/>
      <c r="W25" s="122"/>
      <c r="Y25" s="85"/>
    </row>
    <row r="26" spans="2:25" s="59" customFormat="1" ht="15.75" thickBot="1">
      <c r="B26" s="64" t="s">
        <v>290</v>
      </c>
      <c r="C26" s="71"/>
      <c r="D26" s="71"/>
      <c r="E26" s="79"/>
      <c r="F26" s="81"/>
      <c r="G26" s="86"/>
      <c r="H26" s="81"/>
      <c r="I26" s="81"/>
      <c r="J26" s="81"/>
      <c r="K26" s="81"/>
      <c r="L26" s="81"/>
      <c r="M26" s="108"/>
      <c r="N26" s="86"/>
      <c r="O26" s="86"/>
      <c r="P26" s="86"/>
      <c r="Q26" s="86"/>
      <c r="R26" s="72"/>
      <c r="S26" s="67"/>
      <c r="T26" s="81"/>
      <c r="U26" s="81"/>
      <c r="V26" s="81"/>
      <c r="W26" s="123"/>
      <c r="Y26" s="86"/>
    </row>
    <row r="27" spans="2:25" s="67" customFormat="1">
      <c r="B27" s="66" t="s">
        <v>291</v>
      </c>
      <c r="C27" s="66" t="s">
        <v>281</v>
      </c>
      <c r="D27" s="65" t="s">
        <v>282</v>
      </c>
      <c r="E27" s="111">
        <v>900</v>
      </c>
      <c r="F27" s="75"/>
      <c r="G27" s="75"/>
      <c r="H27" s="75"/>
      <c r="I27" s="75" t="s">
        <v>292</v>
      </c>
      <c r="J27" s="82">
        <v>11</v>
      </c>
      <c r="K27" s="75"/>
      <c r="L27" s="131">
        <f>IF($D27="MW",$E27,$J27*$E27/3.6/1000)</f>
        <v>2.75</v>
      </c>
      <c r="N27" s="132">
        <f>IFERROR(IF(D27="kg/hr",E27/$E$8,""),"")</f>
        <v>0.9</v>
      </c>
      <c r="O27" s="132">
        <f>IFERROR(E27/$E$27,"")</f>
        <v>1</v>
      </c>
      <c r="P27" s="131">
        <f t="shared" ref="P27" si="6">IFERROR(L27*1000/$E$8*3.6,"")</f>
        <v>9.9</v>
      </c>
      <c r="Q27" s="131">
        <f t="shared" ref="Q27" si="7">IFERROR(L27*1000/$E$27*3.6,"")</f>
        <v>11</v>
      </c>
      <c r="R27" s="133">
        <f>IFERROR(L27/L8,"")</f>
        <v>0.99</v>
      </c>
      <c r="S27" s="134">
        <f>IFERROR(L27/(SUM($L$27:$L$29)),"")</f>
        <v>1</v>
      </c>
      <c r="T27" s="81"/>
      <c r="U27" s="81"/>
      <c r="V27" s="81"/>
      <c r="W27" s="123"/>
      <c r="Y27" s="75"/>
    </row>
    <row r="28" spans="2:25" s="62" customFormat="1">
      <c r="B28" s="66"/>
      <c r="C28" s="66"/>
      <c r="D28" s="65"/>
      <c r="E28" s="111"/>
      <c r="F28" s="75"/>
      <c r="G28" s="75"/>
      <c r="H28" s="74"/>
      <c r="I28" s="74"/>
      <c r="J28" s="74"/>
      <c r="K28" s="74"/>
      <c r="L28" s="131">
        <f t="shared" ref="L28:L43" si="8">IF($D28="MW",$E28,$J28*$E28/3.6/1000)</f>
        <v>0</v>
      </c>
      <c r="M28" s="67"/>
      <c r="N28" s="132" t="str">
        <f t="shared" ref="N28:N43" si="9">IFERROR(IF(D28="kg/hr",E28/$E$8,""),"")</f>
        <v/>
      </c>
      <c r="O28" s="132">
        <f t="shared" ref="O28:O43" si="10">IFERROR(E28/$E$27,"")</f>
        <v>0</v>
      </c>
      <c r="P28" s="131">
        <f t="shared" ref="P28:P43" si="11">IFERROR(L28*1000/$E$8*3.6,"")</f>
        <v>0</v>
      </c>
      <c r="Q28" s="131">
        <f t="shared" ref="Q28:Q43" si="12">IFERROR(L28*1000/$E$27*3.6,"")</f>
        <v>0</v>
      </c>
      <c r="R28" s="67"/>
      <c r="S28" s="134">
        <f>IFERROR(L28/(SUM($L$27:$L$29)),"")</f>
        <v>0</v>
      </c>
      <c r="T28" s="81"/>
      <c r="U28" s="81"/>
      <c r="V28" s="81"/>
      <c r="W28" s="123"/>
      <c r="Y28" s="75"/>
    </row>
    <row r="29" spans="2:25" s="62" customFormat="1">
      <c r="B29" s="66"/>
      <c r="C29" s="66"/>
      <c r="D29" s="65"/>
      <c r="E29" s="77"/>
      <c r="F29" s="75"/>
      <c r="G29" s="75"/>
      <c r="H29" s="74"/>
      <c r="I29" s="74"/>
      <c r="J29" s="74"/>
      <c r="K29" s="74"/>
      <c r="L29" s="131">
        <f t="shared" si="8"/>
        <v>0</v>
      </c>
      <c r="M29" s="67"/>
      <c r="N29" s="132" t="str">
        <f t="shared" si="9"/>
        <v/>
      </c>
      <c r="O29" s="132">
        <f t="shared" si="10"/>
        <v>0</v>
      </c>
      <c r="P29" s="131">
        <f t="shared" si="11"/>
        <v>0</v>
      </c>
      <c r="Q29" s="131">
        <f t="shared" si="12"/>
        <v>0</v>
      </c>
      <c r="R29" s="67"/>
      <c r="S29" s="134">
        <f>IFERROR(L29/(SUM($L$27:$L$29)),"")</f>
        <v>0</v>
      </c>
      <c r="T29" s="81"/>
      <c r="U29" s="81"/>
      <c r="V29" s="81"/>
      <c r="W29" s="123"/>
      <c r="Y29" s="75"/>
    </row>
    <row r="30" spans="2:25" s="62" customFormat="1">
      <c r="B30" s="66"/>
      <c r="C30" s="65"/>
      <c r="D30" s="65"/>
      <c r="E30" s="77"/>
      <c r="F30" s="75"/>
      <c r="G30" s="75"/>
      <c r="H30" s="74"/>
      <c r="I30" s="74"/>
      <c r="J30" s="74"/>
      <c r="K30" s="74"/>
      <c r="L30" s="131">
        <f t="shared" si="8"/>
        <v>0</v>
      </c>
      <c r="M30" s="67"/>
      <c r="N30" s="132" t="str">
        <f t="shared" si="9"/>
        <v/>
      </c>
      <c r="O30" s="132">
        <f t="shared" si="10"/>
        <v>0</v>
      </c>
      <c r="P30" s="131">
        <f t="shared" si="11"/>
        <v>0</v>
      </c>
      <c r="Q30" s="131">
        <f t="shared" si="12"/>
        <v>0</v>
      </c>
      <c r="R30" s="67"/>
      <c r="S30" s="67"/>
      <c r="T30" s="74"/>
      <c r="U30" s="74"/>
      <c r="V30" s="74"/>
      <c r="W30" s="135">
        <f t="shared" ref="W30:W43" si="13">IFERROR(IF(D30="kg/hr", $T30*$E30/$E$27/$J$27, $U30*($E30*1000*3.6)/$E$27/$J$27), "fields to the left still to be filled")</f>
        <v>0</v>
      </c>
      <c r="Y30" s="75"/>
    </row>
    <row r="31" spans="2:25" s="62" customFormat="1">
      <c r="B31" s="66"/>
      <c r="C31" s="65"/>
      <c r="D31" s="65"/>
      <c r="E31" s="77"/>
      <c r="F31" s="75"/>
      <c r="G31" s="75"/>
      <c r="H31" s="74"/>
      <c r="I31" s="74"/>
      <c r="J31" s="74"/>
      <c r="K31" s="74"/>
      <c r="L31" s="131">
        <f t="shared" si="8"/>
        <v>0</v>
      </c>
      <c r="M31" s="67"/>
      <c r="N31" s="132" t="str">
        <f t="shared" si="9"/>
        <v/>
      </c>
      <c r="O31" s="132">
        <f t="shared" si="10"/>
        <v>0</v>
      </c>
      <c r="P31" s="131">
        <f t="shared" si="11"/>
        <v>0</v>
      </c>
      <c r="Q31" s="131">
        <f t="shared" si="12"/>
        <v>0</v>
      </c>
      <c r="R31" s="67"/>
      <c r="S31" s="67"/>
      <c r="T31" s="74"/>
      <c r="U31" s="74"/>
      <c r="V31" s="74"/>
      <c r="W31" s="135">
        <f t="shared" si="13"/>
        <v>0</v>
      </c>
      <c r="Y31" s="75"/>
    </row>
    <row r="32" spans="2:25" s="62" customFormat="1">
      <c r="B32" s="66" t="s">
        <v>293</v>
      </c>
      <c r="C32" s="65" t="s">
        <v>294</v>
      </c>
      <c r="D32" s="65" t="s">
        <v>282</v>
      </c>
      <c r="E32" s="111">
        <v>50</v>
      </c>
      <c r="F32" s="75"/>
      <c r="G32" s="75"/>
      <c r="H32" s="74"/>
      <c r="I32" s="114" t="s">
        <v>283</v>
      </c>
      <c r="J32" s="109">
        <v>0</v>
      </c>
      <c r="K32" s="74"/>
      <c r="L32" s="131">
        <f t="shared" si="8"/>
        <v>0</v>
      </c>
      <c r="M32" s="67"/>
      <c r="N32" s="132">
        <f t="shared" si="9"/>
        <v>0.05</v>
      </c>
      <c r="O32" s="132">
        <f t="shared" si="10"/>
        <v>5.5555555555555552E-2</v>
      </c>
      <c r="P32" s="131">
        <f t="shared" si="11"/>
        <v>0</v>
      </c>
      <c r="Q32" s="131">
        <f t="shared" si="12"/>
        <v>0</v>
      </c>
      <c r="R32" s="67"/>
      <c r="S32" s="67"/>
      <c r="T32" s="109">
        <v>100</v>
      </c>
      <c r="U32" s="74"/>
      <c r="V32" s="74"/>
      <c r="W32" s="135">
        <f t="shared" si="13"/>
        <v>0.50505050505050508</v>
      </c>
      <c r="Y32" s="75"/>
    </row>
    <row r="33" spans="2:26" s="62" customFormat="1">
      <c r="B33" s="66"/>
      <c r="C33" s="65"/>
      <c r="D33" s="65"/>
      <c r="E33" s="77"/>
      <c r="F33" s="75"/>
      <c r="G33" s="75"/>
      <c r="H33" s="74"/>
      <c r="I33" s="74"/>
      <c r="J33" s="74"/>
      <c r="K33" s="74"/>
      <c r="L33" s="131">
        <f t="shared" si="8"/>
        <v>0</v>
      </c>
      <c r="M33" s="67"/>
      <c r="N33" s="132" t="str">
        <f t="shared" si="9"/>
        <v/>
      </c>
      <c r="O33" s="132">
        <f t="shared" si="10"/>
        <v>0</v>
      </c>
      <c r="P33" s="131">
        <f t="shared" si="11"/>
        <v>0</v>
      </c>
      <c r="Q33" s="131">
        <f t="shared" si="12"/>
        <v>0</v>
      </c>
      <c r="R33" s="67"/>
      <c r="S33" s="67"/>
      <c r="T33" s="74"/>
      <c r="U33" s="74"/>
      <c r="V33" s="74"/>
      <c r="W33" s="135">
        <f t="shared" si="13"/>
        <v>0</v>
      </c>
      <c r="Y33" s="75"/>
    </row>
    <row r="34" spans="2:26" s="62" customFormat="1">
      <c r="B34" s="66"/>
      <c r="C34" s="65"/>
      <c r="D34" s="65"/>
      <c r="E34" s="77"/>
      <c r="F34" s="75"/>
      <c r="G34" s="75"/>
      <c r="H34" s="74"/>
      <c r="I34" s="74"/>
      <c r="J34" s="74"/>
      <c r="K34" s="74"/>
      <c r="L34" s="131">
        <f t="shared" si="8"/>
        <v>0</v>
      </c>
      <c r="M34" s="67"/>
      <c r="N34" s="132" t="str">
        <f t="shared" si="9"/>
        <v/>
      </c>
      <c r="O34" s="132">
        <f t="shared" si="10"/>
        <v>0</v>
      </c>
      <c r="P34" s="131">
        <f t="shared" si="11"/>
        <v>0</v>
      </c>
      <c r="Q34" s="131">
        <f t="shared" si="12"/>
        <v>0</v>
      </c>
      <c r="R34" s="67"/>
      <c r="S34" s="67"/>
      <c r="T34" s="74"/>
      <c r="U34" s="74"/>
      <c r="V34" s="74"/>
      <c r="W34" s="135">
        <f t="shared" si="13"/>
        <v>0</v>
      </c>
      <c r="Y34" s="75"/>
    </row>
    <row r="35" spans="2:26" s="62" customFormat="1">
      <c r="B35" s="66"/>
      <c r="C35" s="65"/>
      <c r="D35" s="65"/>
      <c r="E35" s="77"/>
      <c r="F35" s="75"/>
      <c r="G35" s="75"/>
      <c r="H35" s="74"/>
      <c r="I35" s="74"/>
      <c r="J35" s="74"/>
      <c r="K35" s="74"/>
      <c r="L35" s="131">
        <f t="shared" si="8"/>
        <v>0</v>
      </c>
      <c r="M35" s="67"/>
      <c r="N35" s="132" t="str">
        <f t="shared" si="9"/>
        <v/>
      </c>
      <c r="O35" s="132">
        <f t="shared" si="10"/>
        <v>0</v>
      </c>
      <c r="P35" s="131">
        <f t="shared" si="11"/>
        <v>0</v>
      </c>
      <c r="Q35" s="131">
        <f t="shared" si="12"/>
        <v>0</v>
      </c>
      <c r="R35" s="67"/>
      <c r="S35" s="67"/>
      <c r="T35" s="74"/>
      <c r="U35" s="74"/>
      <c r="V35" s="74"/>
      <c r="W35" s="135">
        <f t="shared" si="13"/>
        <v>0</v>
      </c>
      <c r="Y35" s="75"/>
    </row>
    <row r="36" spans="2:26" s="62" customFormat="1">
      <c r="B36" s="66"/>
      <c r="C36" s="65"/>
      <c r="D36" s="65"/>
      <c r="E36" s="77"/>
      <c r="F36" s="75"/>
      <c r="G36" s="75"/>
      <c r="H36" s="74"/>
      <c r="I36" s="74"/>
      <c r="J36" s="74"/>
      <c r="K36" s="74"/>
      <c r="L36" s="131">
        <f t="shared" si="8"/>
        <v>0</v>
      </c>
      <c r="M36" s="67"/>
      <c r="N36" s="132" t="str">
        <f t="shared" si="9"/>
        <v/>
      </c>
      <c r="O36" s="132">
        <f t="shared" si="10"/>
        <v>0</v>
      </c>
      <c r="P36" s="131">
        <f t="shared" si="11"/>
        <v>0</v>
      </c>
      <c r="Q36" s="131">
        <f t="shared" si="12"/>
        <v>0</v>
      </c>
      <c r="R36" s="67"/>
      <c r="S36" s="67"/>
      <c r="T36" s="74"/>
      <c r="U36" s="74"/>
      <c r="V36" s="74"/>
      <c r="W36" s="135">
        <f t="shared" si="13"/>
        <v>0</v>
      </c>
      <c r="Y36" s="75"/>
    </row>
    <row r="37" spans="2:26" s="62" customFormat="1">
      <c r="B37" s="66"/>
      <c r="C37" s="65"/>
      <c r="D37" s="65"/>
      <c r="E37" s="77"/>
      <c r="F37" s="75"/>
      <c r="G37" s="75"/>
      <c r="H37" s="74"/>
      <c r="I37" s="74"/>
      <c r="J37" s="74"/>
      <c r="K37" s="74"/>
      <c r="L37" s="131">
        <f t="shared" si="8"/>
        <v>0</v>
      </c>
      <c r="M37" s="67"/>
      <c r="N37" s="132" t="str">
        <f t="shared" si="9"/>
        <v/>
      </c>
      <c r="O37" s="132">
        <f t="shared" si="10"/>
        <v>0</v>
      </c>
      <c r="P37" s="131">
        <f t="shared" si="11"/>
        <v>0</v>
      </c>
      <c r="Q37" s="131">
        <f t="shared" si="12"/>
        <v>0</v>
      </c>
      <c r="R37" s="67"/>
      <c r="S37" s="67"/>
      <c r="T37" s="74"/>
      <c r="U37" s="74"/>
      <c r="V37" s="74"/>
      <c r="W37" s="135">
        <f t="shared" si="13"/>
        <v>0</v>
      </c>
      <c r="Y37" s="75"/>
    </row>
    <row r="38" spans="2:26" s="62" customFormat="1">
      <c r="B38" s="66"/>
      <c r="C38" s="65"/>
      <c r="D38" s="65"/>
      <c r="E38" s="77"/>
      <c r="F38" s="75"/>
      <c r="G38" s="75"/>
      <c r="H38" s="74"/>
      <c r="I38" s="74"/>
      <c r="J38" s="74"/>
      <c r="K38" s="74"/>
      <c r="L38" s="131">
        <f t="shared" si="8"/>
        <v>0</v>
      </c>
      <c r="M38" s="67"/>
      <c r="N38" s="132" t="str">
        <f t="shared" si="9"/>
        <v/>
      </c>
      <c r="O38" s="132">
        <f t="shared" si="10"/>
        <v>0</v>
      </c>
      <c r="P38" s="131">
        <f t="shared" si="11"/>
        <v>0</v>
      </c>
      <c r="Q38" s="131">
        <f t="shared" si="12"/>
        <v>0</v>
      </c>
      <c r="R38" s="67"/>
      <c r="S38" s="67"/>
      <c r="T38" s="74"/>
      <c r="U38" s="74"/>
      <c r="V38" s="74"/>
      <c r="W38" s="135">
        <f t="shared" si="13"/>
        <v>0</v>
      </c>
      <c r="Y38" s="75"/>
    </row>
    <row r="39" spans="2:26" s="62" customFormat="1">
      <c r="B39" s="66"/>
      <c r="C39" s="65"/>
      <c r="D39" s="65"/>
      <c r="E39" s="77"/>
      <c r="F39" s="75"/>
      <c r="G39" s="75"/>
      <c r="H39" s="74"/>
      <c r="I39" s="74"/>
      <c r="J39" s="74"/>
      <c r="K39" s="74"/>
      <c r="L39" s="131">
        <f t="shared" si="8"/>
        <v>0</v>
      </c>
      <c r="M39" s="67"/>
      <c r="N39" s="132" t="str">
        <f t="shared" si="9"/>
        <v/>
      </c>
      <c r="O39" s="132">
        <f t="shared" si="10"/>
        <v>0</v>
      </c>
      <c r="P39" s="131">
        <f t="shared" si="11"/>
        <v>0</v>
      </c>
      <c r="Q39" s="131">
        <f t="shared" si="12"/>
        <v>0</v>
      </c>
      <c r="R39" s="67"/>
      <c r="S39" s="67"/>
      <c r="T39" s="74"/>
      <c r="U39" s="74"/>
      <c r="V39" s="74"/>
      <c r="W39" s="135">
        <f t="shared" si="13"/>
        <v>0</v>
      </c>
      <c r="Y39" s="75"/>
    </row>
    <row r="40" spans="2:26">
      <c r="B40" s="66"/>
      <c r="C40" s="66"/>
      <c r="D40" s="65"/>
      <c r="E40" s="77"/>
      <c r="F40" s="75"/>
      <c r="G40" s="75"/>
      <c r="H40" s="74"/>
      <c r="I40" s="74"/>
      <c r="J40" s="74"/>
      <c r="K40" s="74"/>
      <c r="L40" s="131">
        <f t="shared" si="8"/>
        <v>0</v>
      </c>
      <c r="M40" s="67"/>
      <c r="N40" s="132" t="str">
        <f t="shared" si="9"/>
        <v/>
      </c>
      <c r="O40" s="132">
        <f t="shared" si="10"/>
        <v>0</v>
      </c>
      <c r="P40" s="131">
        <f t="shared" si="11"/>
        <v>0</v>
      </c>
      <c r="Q40" s="131">
        <f t="shared" si="12"/>
        <v>0</v>
      </c>
      <c r="R40" s="67"/>
      <c r="S40" s="67"/>
      <c r="T40" s="74"/>
      <c r="U40" s="74"/>
      <c r="V40" s="74"/>
      <c r="W40" s="135">
        <f t="shared" si="13"/>
        <v>0</v>
      </c>
      <c r="Y40" s="75"/>
      <c r="Z40" s="59"/>
    </row>
    <row r="41" spans="2:26">
      <c r="B41" s="66"/>
      <c r="C41" s="66"/>
      <c r="D41" s="65"/>
      <c r="E41" s="77"/>
      <c r="F41" s="75"/>
      <c r="G41" s="75"/>
      <c r="H41" s="74"/>
      <c r="I41" s="74"/>
      <c r="J41" s="74"/>
      <c r="K41" s="74"/>
      <c r="L41" s="131">
        <f t="shared" si="8"/>
        <v>0</v>
      </c>
      <c r="M41" s="67"/>
      <c r="N41" s="132" t="str">
        <f t="shared" si="9"/>
        <v/>
      </c>
      <c r="O41" s="132">
        <f t="shared" si="10"/>
        <v>0</v>
      </c>
      <c r="P41" s="131">
        <f t="shared" si="11"/>
        <v>0</v>
      </c>
      <c r="Q41" s="131">
        <f t="shared" si="12"/>
        <v>0</v>
      </c>
      <c r="R41" s="67"/>
      <c r="S41" s="67"/>
      <c r="T41" s="74"/>
      <c r="U41" s="74"/>
      <c r="V41" s="74"/>
      <c r="W41" s="135">
        <f t="shared" si="13"/>
        <v>0</v>
      </c>
      <c r="Y41" s="75"/>
      <c r="Z41" s="59"/>
    </row>
    <row r="42" spans="2:26" s="62" customFormat="1">
      <c r="B42" s="66"/>
      <c r="C42" s="66"/>
      <c r="D42" s="65"/>
      <c r="E42" s="77"/>
      <c r="F42" s="75"/>
      <c r="G42" s="75"/>
      <c r="H42" s="74"/>
      <c r="I42" s="74"/>
      <c r="J42" s="74"/>
      <c r="K42" s="74"/>
      <c r="L42" s="131">
        <f t="shared" si="8"/>
        <v>0</v>
      </c>
      <c r="M42" s="67"/>
      <c r="N42" s="132" t="str">
        <f t="shared" si="9"/>
        <v/>
      </c>
      <c r="O42" s="132">
        <f t="shared" si="10"/>
        <v>0</v>
      </c>
      <c r="P42" s="131">
        <f t="shared" si="11"/>
        <v>0</v>
      </c>
      <c r="Q42" s="131">
        <f t="shared" si="12"/>
        <v>0</v>
      </c>
      <c r="R42" s="67"/>
      <c r="S42" s="67"/>
      <c r="T42" s="74"/>
      <c r="U42" s="74"/>
      <c r="V42" s="74"/>
      <c r="W42" s="135">
        <f t="shared" si="13"/>
        <v>0</v>
      </c>
      <c r="Y42" s="75"/>
    </row>
    <row r="43" spans="2:26" s="62" customFormat="1">
      <c r="B43" s="66"/>
      <c r="C43" s="66"/>
      <c r="D43" s="65"/>
      <c r="E43" s="77"/>
      <c r="F43" s="75"/>
      <c r="G43" s="75"/>
      <c r="H43" s="74"/>
      <c r="I43" s="74"/>
      <c r="J43" s="74"/>
      <c r="K43" s="74"/>
      <c r="L43" s="131">
        <f t="shared" si="8"/>
        <v>0</v>
      </c>
      <c r="M43" s="67"/>
      <c r="N43" s="132" t="str">
        <f t="shared" si="9"/>
        <v/>
      </c>
      <c r="O43" s="132">
        <f t="shared" si="10"/>
        <v>0</v>
      </c>
      <c r="P43" s="131">
        <f t="shared" si="11"/>
        <v>0</v>
      </c>
      <c r="Q43" s="131">
        <f t="shared" si="12"/>
        <v>0</v>
      </c>
      <c r="R43" s="67"/>
      <c r="S43" s="67"/>
      <c r="T43" s="74"/>
      <c r="U43" s="74"/>
      <c r="V43" s="74"/>
      <c r="W43" s="135">
        <f t="shared" si="13"/>
        <v>0</v>
      </c>
      <c r="Y43" s="75"/>
    </row>
    <row r="44" spans="2:26">
      <c r="C44" s="68"/>
      <c r="D44" s="68"/>
      <c r="E44" s="69"/>
      <c r="F44" s="68"/>
      <c r="G44" s="67"/>
      <c r="H44" s="70"/>
      <c r="I44" s="70"/>
      <c r="J44" s="70"/>
      <c r="K44" s="70"/>
      <c r="L44" s="70"/>
      <c r="M44" s="59"/>
      <c r="N44" s="67"/>
      <c r="O44" s="67"/>
      <c r="P44" s="67"/>
      <c r="Q44" s="67"/>
      <c r="T44" s="70"/>
      <c r="U44" s="70"/>
      <c r="V44" s="70"/>
      <c r="W44" s="120"/>
      <c r="Y44" s="67"/>
      <c r="Z44" s="59"/>
    </row>
    <row r="45" spans="2:26">
      <c r="M45" s="59"/>
      <c r="Z45" s="59"/>
    </row>
    <row r="46" spans="2:26">
      <c r="M46" s="59"/>
      <c r="Z46" s="59"/>
    </row>
  </sheetData>
  <pageMargins left="0.70000000000000007" right="0.70000000000000007" top="0.75" bottom="0.75" header="0.30000000000000004" footer="0.30000000000000004"/>
  <pageSetup paperSize="9" orientation="portrait"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7" tint="0.59999389629810485"/>
  </sheetPr>
  <dimension ref="B2:Z46"/>
  <sheetViews>
    <sheetView showGridLines="0" zoomScale="85" zoomScaleNormal="85" workbookViewId="0">
      <pane xSplit="3" ySplit="5" topLeftCell="D18" activePane="bottomRight" state="frozen"/>
      <selection pane="topRight" activeCell="B5" sqref="B5:C5"/>
      <selection pane="bottomLeft" activeCell="B5" sqref="B5:C5"/>
      <selection pane="bottomRight" activeCell="I10" sqref="I10"/>
    </sheetView>
  </sheetViews>
  <sheetFormatPr defaultColWidth="7.140625" defaultRowHeight="15"/>
  <cols>
    <col min="1" max="1" width="5.140625" style="59" customWidth="1"/>
    <col min="2" max="2" width="25" style="59" bestFit="1" customWidth="1"/>
    <col min="3" max="3" width="39" style="59" bestFit="1" customWidth="1"/>
    <col min="4" max="4" width="10.28515625" style="59" bestFit="1" customWidth="1"/>
    <col min="5" max="5" width="16.42578125" style="61" customWidth="1"/>
    <col min="6" max="7" width="17" style="59" customWidth="1"/>
    <col min="8" max="8" width="12.85546875" style="60" customWidth="1"/>
    <col min="9" max="9" width="17.42578125" style="60" customWidth="1"/>
    <col min="10" max="11" width="14.140625" style="60" customWidth="1"/>
    <col min="12" max="12" width="14" style="60" customWidth="1"/>
    <col min="13" max="13" width="7.140625" style="1"/>
    <col min="14" max="15" width="17" style="59" customWidth="1"/>
    <col min="16" max="17" width="13.42578125" style="59" customWidth="1"/>
    <col min="18" max="18" width="18.7109375" style="59" customWidth="1"/>
    <col min="19" max="19" width="17.5703125" style="59" customWidth="1"/>
    <col min="20" max="21" width="20.85546875" style="60" customWidth="1"/>
    <col min="22" max="22" width="16.140625" style="60" customWidth="1"/>
    <col min="23" max="23" width="20.28515625" style="119" customWidth="1"/>
    <col min="24" max="24" width="7.140625" style="59" customWidth="1"/>
    <col min="25" max="25" width="15.85546875" style="59" customWidth="1"/>
    <col min="26" max="26" width="7.140625" style="1"/>
    <col min="27" max="16384" width="7.140625" style="59"/>
  </cols>
  <sheetData>
    <row r="2" spans="2:25" ht="15.75" thickBot="1">
      <c r="B2" s="4"/>
      <c r="C2" s="4"/>
      <c r="D2" s="4"/>
      <c r="E2" s="2"/>
      <c r="F2" s="4"/>
      <c r="G2" s="4"/>
      <c r="H2" s="2"/>
      <c r="I2" s="2"/>
      <c r="J2" s="2"/>
      <c r="K2" s="2"/>
      <c r="L2" s="2"/>
      <c r="N2" s="4"/>
      <c r="O2" s="4"/>
      <c r="P2" s="4"/>
      <c r="Q2" s="4"/>
      <c r="R2" s="4"/>
      <c r="S2" s="4"/>
      <c r="T2" s="2"/>
      <c r="U2" s="2"/>
      <c r="V2" s="2"/>
      <c r="W2" s="116"/>
      <c r="Y2" s="4"/>
    </row>
    <row r="3" spans="2:25" ht="15.75" thickTop="1">
      <c r="B3" s="73" t="s">
        <v>252</v>
      </c>
      <c r="W3" s="117" t="s">
        <v>253</v>
      </c>
    </row>
    <row r="4" spans="2:25">
      <c r="B4" s="66" t="s">
        <v>254</v>
      </c>
      <c r="C4" s="66" t="s">
        <v>255</v>
      </c>
      <c r="D4" s="66" t="s">
        <v>256</v>
      </c>
      <c r="E4" s="66"/>
      <c r="W4" s="115">
        <f>SUM(W7:W48)</f>
        <v>1.4369192451384232</v>
      </c>
    </row>
    <row r="5" spans="2:25" ht="60" customHeight="1" thickBot="1">
      <c r="B5" s="58" t="s">
        <v>295</v>
      </c>
      <c r="C5" s="58" t="s">
        <v>296</v>
      </c>
      <c r="D5" s="58" t="s">
        <v>259</v>
      </c>
      <c r="E5" s="63" t="s">
        <v>260</v>
      </c>
      <c r="F5" s="100" t="s">
        <v>261</v>
      </c>
      <c r="G5" s="100" t="s">
        <v>262</v>
      </c>
      <c r="H5" s="100" t="s">
        <v>263</v>
      </c>
      <c r="I5" s="100" t="s">
        <v>264</v>
      </c>
      <c r="J5" s="100" t="s">
        <v>265</v>
      </c>
      <c r="K5" s="100" t="s">
        <v>266</v>
      </c>
      <c r="L5" s="100" t="s">
        <v>267</v>
      </c>
      <c r="M5" s="101"/>
      <c r="N5" s="102" t="s">
        <v>297</v>
      </c>
      <c r="O5" s="102" t="s">
        <v>298</v>
      </c>
      <c r="P5" s="102" t="s">
        <v>270</v>
      </c>
      <c r="Q5" s="102" t="s">
        <v>271</v>
      </c>
      <c r="R5" s="102" t="s">
        <v>272</v>
      </c>
      <c r="S5" s="102" t="s">
        <v>273</v>
      </c>
      <c r="T5" s="100" t="s">
        <v>274</v>
      </c>
      <c r="U5" s="100" t="s">
        <v>275</v>
      </c>
      <c r="V5" s="100" t="s">
        <v>276</v>
      </c>
      <c r="W5" s="118" t="s">
        <v>277</v>
      </c>
      <c r="X5" s="103"/>
      <c r="Y5" s="100" t="s">
        <v>278</v>
      </c>
    </row>
    <row r="6" spans="2:25" ht="15.75" thickTop="1"/>
    <row r="7" spans="2:25" s="59" customFormat="1" ht="15.75" thickBot="1">
      <c r="B7" s="64" t="s">
        <v>279</v>
      </c>
      <c r="C7" s="68"/>
      <c r="D7" s="68"/>
      <c r="E7" s="69"/>
      <c r="F7" s="68"/>
      <c r="G7" s="67"/>
      <c r="H7" s="70"/>
      <c r="I7" s="70"/>
      <c r="J7" s="70"/>
      <c r="K7" s="70"/>
      <c r="L7" s="70"/>
      <c r="M7" s="1"/>
      <c r="N7" s="67"/>
      <c r="O7" s="67"/>
      <c r="P7" s="67"/>
      <c r="Q7" s="67"/>
      <c r="R7" s="67"/>
      <c r="T7" s="70"/>
      <c r="U7" s="70"/>
      <c r="V7" s="70"/>
      <c r="W7" s="120"/>
      <c r="Y7" s="67"/>
    </row>
    <row r="8" spans="2:25" s="67" customFormat="1">
      <c r="B8" s="66" t="s">
        <v>280</v>
      </c>
      <c r="C8" s="66" t="s">
        <v>281</v>
      </c>
      <c r="D8" s="65" t="s">
        <v>282</v>
      </c>
      <c r="E8" s="110">
        <v>950</v>
      </c>
      <c r="F8" s="75"/>
      <c r="G8" s="75"/>
      <c r="H8" s="74"/>
      <c r="I8" s="74" t="s">
        <v>292</v>
      </c>
      <c r="J8" s="109">
        <v>11</v>
      </c>
      <c r="K8" s="74"/>
      <c r="L8" s="131">
        <f>IF($D8="MW",$E8,$J8*$E8/3.6/1000)</f>
        <v>2.9027777777777777</v>
      </c>
      <c r="N8" s="131">
        <f>IFERROR(IF(D8="kg/hr",E8/$E$8,""),"")</f>
        <v>1</v>
      </c>
      <c r="O8" s="131">
        <f>IFERROR(E8/$E$27,"")</f>
        <v>1.0010537407797682</v>
      </c>
      <c r="P8" s="131">
        <f>IFERROR(L8*1000/$E$8*3.6,"")</f>
        <v>11.000000000000002</v>
      </c>
      <c r="Q8" s="131">
        <f>IFERROR(L8*1000/$E$27*3.6,"")</f>
        <v>11.01159114857745</v>
      </c>
      <c r="T8" s="70"/>
      <c r="U8" s="70"/>
      <c r="V8" s="70"/>
      <c r="W8" s="120"/>
      <c r="Y8" s="82"/>
    </row>
    <row r="9" spans="2:25" s="67" customFormat="1">
      <c r="B9" s="66"/>
      <c r="C9" s="65"/>
      <c r="D9" s="65"/>
      <c r="E9" s="76"/>
      <c r="F9" s="75"/>
      <c r="G9" s="75"/>
      <c r="H9" s="74"/>
      <c r="I9" s="74"/>
      <c r="J9" s="74"/>
      <c r="K9" s="74"/>
      <c r="L9" s="131">
        <f t="shared" ref="L9:L24" si="0">IF($D9="MW",$E9,$J9*$E9/3.6/1000)</f>
        <v>0</v>
      </c>
      <c r="N9" s="131" t="str">
        <f t="shared" ref="N9:N24" si="1">IFERROR(IF(D9="kg/hr",E9/$E$8,""),"")</f>
        <v/>
      </c>
      <c r="O9" s="131">
        <f t="shared" ref="O9:O24" si="2">IFERROR(E9/$E$27,"")</f>
        <v>0</v>
      </c>
      <c r="P9" s="131">
        <f t="shared" ref="P9:P24" si="3">IFERROR(L9*1000/$E$8*3.6,"")</f>
        <v>0</v>
      </c>
      <c r="Q9" s="131">
        <f t="shared" ref="Q9:Q24" si="4">IFERROR(L9*1000/$E$27*3.6,"")</f>
        <v>0</v>
      </c>
      <c r="T9" s="74"/>
      <c r="U9" s="74"/>
      <c r="V9" s="74"/>
      <c r="W9" s="135">
        <f>IFERROR(IF(D9="kg/hr", $T9*$E9/$E$27/$J$27, $U9*($E9*1000*3.6)/$E$27/$J$27), "fields to the left still to be filled")</f>
        <v>0</v>
      </c>
      <c r="Y9" s="75"/>
    </row>
    <row r="10" spans="2:25" s="59" customFormat="1">
      <c r="B10" s="66"/>
      <c r="C10" s="65"/>
      <c r="D10" s="65"/>
      <c r="E10" s="76"/>
      <c r="F10" s="75"/>
      <c r="G10" s="75"/>
      <c r="H10" s="74"/>
      <c r="I10" s="74"/>
      <c r="J10" s="74"/>
      <c r="K10" s="74"/>
      <c r="L10" s="131">
        <f t="shared" si="0"/>
        <v>0</v>
      </c>
      <c r="M10" s="67"/>
      <c r="N10" s="131" t="str">
        <f t="shared" si="1"/>
        <v/>
      </c>
      <c r="O10" s="131">
        <f t="shared" si="2"/>
        <v>0</v>
      </c>
      <c r="P10" s="131">
        <f t="shared" si="3"/>
        <v>0</v>
      </c>
      <c r="Q10" s="131">
        <f t="shared" si="4"/>
        <v>0</v>
      </c>
      <c r="R10" s="67"/>
      <c r="S10" s="67"/>
      <c r="T10" s="74"/>
      <c r="U10" s="74"/>
      <c r="V10" s="74"/>
      <c r="W10" s="135">
        <f t="shared" ref="W10:W24" si="5">IFERROR(IF(D10="kg/hr", $T10*$E10/$E$27/$J$27, $U10*($E10*1000*3.6)/$E$27/$J$27), "fields to the left still to be filled")</f>
        <v>0</v>
      </c>
      <c r="Y10" s="75"/>
    </row>
    <row r="11" spans="2:25" s="62" customFormat="1">
      <c r="B11" s="66"/>
      <c r="C11" s="65"/>
      <c r="D11" s="65"/>
      <c r="E11" s="77"/>
      <c r="F11" s="75"/>
      <c r="G11" s="75"/>
      <c r="H11" s="74"/>
      <c r="I11" s="74"/>
      <c r="J11" s="74"/>
      <c r="K11" s="74"/>
      <c r="L11" s="131">
        <f t="shared" si="0"/>
        <v>0</v>
      </c>
      <c r="M11" s="67"/>
      <c r="N11" s="131" t="str">
        <f t="shared" si="1"/>
        <v/>
      </c>
      <c r="O11" s="131">
        <f t="shared" si="2"/>
        <v>0</v>
      </c>
      <c r="P11" s="131">
        <f t="shared" si="3"/>
        <v>0</v>
      </c>
      <c r="Q11" s="131">
        <f t="shared" si="4"/>
        <v>0</v>
      </c>
      <c r="R11" s="67"/>
      <c r="S11" s="67"/>
      <c r="T11" s="74"/>
      <c r="U11" s="74"/>
      <c r="V11" s="74"/>
      <c r="W11" s="135">
        <f t="shared" si="5"/>
        <v>0</v>
      </c>
      <c r="Y11" s="83"/>
    </row>
    <row r="12" spans="2:25" s="62" customFormat="1">
      <c r="B12" s="66"/>
      <c r="C12" s="65"/>
      <c r="D12" s="65"/>
      <c r="E12" s="77"/>
      <c r="F12" s="75"/>
      <c r="G12" s="75"/>
      <c r="H12" s="74"/>
      <c r="I12" s="74"/>
      <c r="J12" s="74"/>
      <c r="K12" s="74"/>
      <c r="L12" s="131">
        <f t="shared" si="0"/>
        <v>0</v>
      </c>
      <c r="M12" s="67"/>
      <c r="N12" s="131" t="str">
        <f t="shared" si="1"/>
        <v/>
      </c>
      <c r="O12" s="131">
        <f t="shared" si="2"/>
        <v>0</v>
      </c>
      <c r="P12" s="131">
        <f t="shared" si="3"/>
        <v>0</v>
      </c>
      <c r="Q12" s="131">
        <f t="shared" si="4"/>
        <v>0</v>
      </c>
      <c r="R12" s="67"/>
      <c r="S12" s="67"/>
      <c r="T12" s="74"/>
      <c r="U12" s="74"/>
      <c r="V12" s="74"/>
      <c r="W12" s="135">
        <f t="shared" si="5"/>
        <v>0</v>
      </c>
      <c r="Y12" s="83"/>
    </row>
    <row r="13" spans="2:25" s="59" customFormat="1">
      <c r="B13" s="66"/>
      <c r="C13" s="65"/>
      <c r="D13" s="65"/>
      <c r="E13" s="77"/>
      <c r="F13" s="75"/>
      <c r="G13" s="75"/>
      <c r="H13" s="74"/>
      <c r="I13" s="74"/>
      <c r="J13" s="74"/>
      <c r="K13" s="74"/>
      <c r="L13" s="131">
        <f t="shared" si="0"/>
        <v>0</v>
      </c>
      <c r="M13" s="67"/>
      <c r="N13" s="131" t="str">
        <f t="shared" si="1"/>
        <v/>
      </c>
      <c r="O13" s="131">
        <f t="shared" si="2"/>
        <v>0</v>
      </c>
      <c r="P13" s="131">
        <f t="shared" si="3"/>
        <v>0</v>
      </c>
      <c r="Q13" s="131">
        <f t="shared" si="4"/>
        <v>0</v>
      </c>
      <c r="R13" s="67"/>
      <c r="S13" s="67"/>
      <c r="T13" s="74"/>
      <c r="U13" s="74"/>
      <c r="V13" s="74"/>
      <c r="W13" s="135">
        <f t="shared" si="5"/>
        <v>0</v>
      </c>
      <c r="Y13" s="83"/>
    </row>
    <row r="14" spans="2:25" s="59" customFormat="1">
      <c r="B14" s="66"/>
      <c r="C14" s="65"/>
      <c r="D14" s="65"/>
      <c r="E14" s="77"/>
      <c r="F14" s="75"/>
      <c r="G14" s="75"/>
      <c r="H14" s="74"/>
      <c r="I14" s="74"/>
      <c r="J14" s="74"/>
      <c r="K14" s="74"/>
      <c r="L14" s="131">
        <f t="shared" si="0"/>
        <v>0</v>
      </c>
      <c r="M14" s="67"/>
      <c r="N14" s="131" t="str">
        <f t="shared" si="1"/>
        <v/>
      </c>
      <c r="O14" s="131">
        <f t="shared" si="2"/>
        <v>0</v>
      </c>
      <c r="P14" s="131">
        <f t="shared" si="3"/>
        <v>0</v>
      </c>
      <c r="Q14" s="131">
        <f t="shared" si="4"/>
        <v>0</v>
      </c>
      <c r="R14" s="67"/>
      <c r="S14" s="67"/>
      <c r="T14" s="74"/>
      <c r="U14" s="74"/>
      <c r="V14" s="74"/>
      <c r="W14" s="135">
        <f t="shared" si="5"/>
        <v>0</v>
      </c>
      <c r="Y14" s="83"/>
    </row>
    <row r="15" spans="2:25" s="59" customFormat="1">
      <c r="B15" s="66"/>
      <c r="C15" s="65"/>
      <c r="D15" s="65"/>
      <c r="E15" s="77"/>
      <c r="F15" s="75"/>
      <c r="G15" s="75"/>
      <c r="H15" s="74"/>
      <c r="I15" s="74"/>
      <c r="J15" s="74"/>
      <c r="K15" s="74"/>
      <c r="L15" s="131">
        <f t="shared" si="0"/>
        <v>0</v>
      </c>
      <c r="M15" s="67"/>
      <c r="N15" s="131" t="str">
        <f t="shared" si="1"/>
        <v/>
      </c>
      <c r="O15" s="131">
        <f t="shared" si="2"/>
        <v>0</v>
      </c>
      <c r="P15" s="131">
        <f t="shared" si="3"/>
        <v>0</v>
      </c>
      <c r="Q15" s="131">
        <f t="shared" si="4"/>
        <v>0</v>
      </c>
      <c r="R15" s="67"/>
      <c r="S15" s="67"/>
      <c r="T15" s="74"/>
      <c r="U15" s="74"/>
      <c r="V15" s="74"/>
      <c r="W15" s="135">
        <f t="shared" si="5"/>
        <v>0</v>
      </c>
      <c r="Y15" s="83"/>
    </row>
    <row r="16" spans="2:25" s="59" customFormat="1">
      <c r="B16" s="66"/>
      <c r="C16" s="65"/>
      <c r="D16" s="65"/>
      <c r="E16" s="77"/>
      <c r="F16" s="75"/>
      <c r="G16" s="75"/>
      <c r="H16" s="74"/>
      <c r="I16" s="74"/>
      <c r="J16" s="74"/>
      <c r="K16" s="74"/>
      <c r="L16" s="131">
        <f t="shared" si="0"/>
        <v>0</v>
      </c>
      <c r="M16" s="67"/>
      <c r="N16" s="131" t="str">
        <f t="shared" si="1"/>
        <v/>
      </c>
      <c r="O16" s="131">
        <f t="shared" si="2"/>
        <v>0</v>
      </c>
      <c r="P16" s="131">
        <f t="shared" si="3"/>
        <v>0</v>
      </c>
      <c r="Q16" s="131">
        <f t="shared" si="4"/>
        <v>0</v>
      </c>
      <c r="R16" s="67"/>
      <c r="S16" s="67"/>
      <c r="T16" s="74"/>
      <c r="U16" s="74"/>
      <c r="V16" s="74"/>
      <c r="W16" s="135">
        <f t="shared" si="5"/>
        <v>0</v>
      </c>
      <c r="Y16" s="83"/>
    </row>
    <row r="17" spans="2:25" s="59" customFormat="1">
      <c r="B17" s="66"/>
      <c r="C17" s="65"/>
      <c r="D17" s="65"/>
      <c r="E17" s="77"/>
      <c r="F17" s="75"/>
      <c r="G17" s="75"/>
      <c r="H17" s="74"/>
      <c r="I17" s="74"/>
      <c r="J17" s="74"/>
      <c r="K17" s="74"/>
      <c r="L17" s="131">
        <f t="shared" si="0"/>
        <v>0</v>
      </c>
      <c r="M17" s="67"/>
      <c r="N17" s="131" t="str">
        <f t="shared" si="1"/>
        <v/>
      </c>
      <c r="O17" s="131">
        <f t="shared" si="2"/>
        <v>0</v>
      </c>
      <c r="P17" s="131">
        <f t="shared" si="3"/>
        <v>0</v>
      </c>
      <c r="Q17" s="131">
        <f t="shared" si="4"/>
        <v>0</v>
      </c>
      <c r="R17" s="67"/>
      <c r="S17" s="67"/>
      <c r="T17" s="74"/>
      <c r="U17" s="74"/>
      <c r="V17" s="74"/>
      <c r="W17" s="135">
        <f t="shared" si="5"/>
        <v>0</v>
      </c>
      <c r="Y17" s="83"/>
    </row>
    <row r="18" spans="2:25" s="59" customFormat="1">
      <c r="B18" s="66"/>
      <c r="C18" s="65"/>
      <c r="D18" s="65"/>
      <c r="E18" s="77"/>
      <c r="F18" s="75"/>
      <c r="G18" s="75"/>
      <c r="H18" s="74"/>
      <c r="I18" s="74"/>
      <c r="J18" s="74"/>
      <c r="K18" s="74"/>
      <c r="L18" s="131">
        <f t="shared" si="0"/>
        <v>0</v>
      </c>
      <c r="M18" s="67"/>
      <c r="N18" s="131" t="str">
        <f t="shared" si="1"/>
        <v/>
      </c>
      <c r="O18" s="131">
        <f t="shared" si="2"/>
        <v>0</v>
      </c>
      <c r="P18" s="131">
        <f t="shared" si="3"/>
        <v>0</v>
      </c>
      <c r="Q18" s="131">
        <f t="shared" si="4"/>
        <v>0</v>
      </c>
      <c r="R18" s="67"/>
      <c r="S18" s="67"/>
      <c r="T18" s="74"/>
      <c r="U18" s="74"/>
      <c r="V18" s="74"/>
      <c r="W18" s="135">
        <f t="shared" si="5"/>
        <v>0</v>
      </c>
      <c r="Y18" s="83"/>
    </row>
    <row r="19" spans="2:25" s="59" customFormat="1">
      <c r="B19" s="66" t="s">
        <v>285</v>
      </c>
      <c r="C19" s="65" t="s">
        <v>299</v>
      </c>
      <c r="D19" s="65" t="s">
        <v>282</v>
      </c>
      <c r="E19" s="111">
        <v>5</v>
      </c>
      <c r="F19" s="75"/>
      <c r="G19" s="75"/>
      <c r="H19" s="74"/>
      <c r="I19" s="114" t="s">
        <v>283</v>
      </c>
      <c r="J19" s="109">
        <v>44</v>
      </c>
      <c r="K19" s="74"/>
      <c r="L19" s="131">
        <f t="shared" si="0"/>
        <v>6.1111111111111109E-2</v>
      </c>
      <c r="M19" s="67"/>
      <c r="N19" s="131">
        <f t="shared" si="1"/>
        <v>5.263157894736842E-3</v>
      </c>
      <c r="O19" s="131">
        <f t="shared" si="2"/>
        <v>5.268703898840885E-3</v>
      </c>
      <c r="P19" s="131">
        <f t="shared" si="3"/>
        <v>0.23157894736842105</v>
      </c>
      <c r="Q19" s="131">
        <f t="shared" si="4"/>
        <v>0.23182297154899895</v>
      </c>
      <c r="R19" s="67"/>
      <c r="S19" s="67"/>
      <c r="T19" s="109">
        <v>3000</v>
      </c>
      <c r="U19" s="74"/>
      <c r="V19" s="74"/>
      <c r="W19" s="135">
        <f t="shared" si="5"/>
        <v>1.4369192451384232</v>
      </c>
      <c r="Y19" s="83"/>
    </row>
    <row r="20" spans="2:25" s="59" customFormat="1">
      <c r="B20" s="66"/>
      <c r="C20" s="65"/>
      <c r="D20" s="65"/>
      <c r="E20" s="77"/>
      <c r="F20" s="75"/>
      <c r="G20" s="75"/>
      <c r="H20" s="74"/>
      <c r="I20" s="74"/>
      <c r="J20" s="74"/>
      <c r="K20" s="74"/>
      <c r="L20" s="131">
        <f t="shared" si="0"/>
        <v>0</v>
      </c>
      <c r="M20" s="67"/>
      <c r="N20" s="131" t="str">
        <f t="shared" si="1"/>
        <v/>
      </c>
      <c r="O20" s="131">
        <f t="shared" si="2"/>
        <v>0</v>
      </c>
      <c r="P20" s="131">
        <f t="shared" si="3"/>
        <v>0</v>
      </c>
      <c r="Q20" s="131">
        <f t="shared" si="4"/>
        <v>0</v>
      </c>
      <c r="R20" s="67"/>
      <c r="S20" s="67"/>
      <c r="T20" s="74"/>
      <c r="U20" s="74"/>
      <c r="V20" s="74"/>
      <c r="W20" s="135">
        <f t="shared" si="5"/>
        <v>0</v>
      </c>
      <c r="Y20" s="83"/>
    </row>
    <row r="21" spans="2:25" s="59" customFormat="1">
      <c r="B21" s="66"/>
      <c r="C21" s="65"/>
      <c r="D21" s="65"/>
      <c r="E21" s="77"/>
      <c r="F21" s="75"/>
      <c r="G21" s="75"/>
      <c r="H21" s="74"/>
      <c r="I21" s="74"/>
      <c r="J21" s="74"/>
      <c r="K21" s="74"/>
      <c r="L21" s="131">
        <f t="shared" si="0"/>
        <v>0</v>
      </c>
      <c r="M21" s="67"/>
      <c r="N21" s="131" t="str">
        <f t="shared" si="1"/>
        <v/>
      </c>
      <c r="O21" s="131">
        <f t="shared" si="2"/>
        <v>0</v>
      </c>
      <c r="P21" s="131">
        <f t="shared" si="3"/>
        <v>0</v>
      </c>
      <c r="Q21" s="131">
        <f t="shared" si="4"/>
        <v>0</v>
      </c>
      <c r="R21" s="67"/>
      <c r="S21" s="67"/>
      <c r="T21" s="74"/>
      <c r="U21" s="74"/>
      <c r="V21" s="74"/>
      <c r="W21" s="135">
        <f t="shared" si="5"/>
        <v>0</v>
      </c>
      <c r="Y21" s="83"/>
    </row>
    <row r="22" spans="2:25" s="59" customFormat="1">
      <c r="B22" s="66"/>
      <c r="C22" s="65"/>
      <c r="D22" s="65"/>
      <c r="E22" s="77"/>
      <c r="F22" s="75"/>
      <c r="G22" s="75"/>
      <c r="H22" s="74"/>
      <c r="I22" s="74"/>
      <c r="J22" s="74"/>
      <c r="K22" s="74"/>
      <c r="L22" s="131">
        <f t="shared" si="0"/>
        <v>0</v>
      </c>
      <c r="M22" s="67"/>
      <c r="N22" s="131" t="str">
        <f t="shared" si="1"/>
        <v/>
      </c>
      <c r="O22" s="131">
        <f t="shared" si="2"/>
        <v>0</v>
      </c>
      <c r="P22" s="131">
        <f t="shared" si="3"/>
        <v>0</v>
      </c>
      <c r="Q22" s="131">
        <f t="shared" si="4"/>
        <v>0</v>
      </c>
      <c r="R22" s="67"/>
      <c r="S22" s="67"/>
      <c r="T22" s="74"/>
      <c r="U22" s="74"/>
      <c r="V22" s="74"/>
      <c r="W22" s="135">
        <f t="shared" si="5"/>
        <v>0</v>
      </c>
      <c r="Y22" s="83"/>
    </row>
    <row r="23" spans="2:25" s="59" customFormat="1">
      <c r="B23" s="66"/>
      <c r="C23" s="65"/>
      <c r="D23" s="65"/>
      <c r="E23" s="77"/>
      <c r="F23" s="75"/>
      <c r="G23" s="75"/>
      <c r="H23" s="74"/>
      <c r="I23" s="74"/>
      <c r="J23" s="74"/>
      <c r="K23" s="74"/>
      <c r="L23" s="131">
        <f t="shared" si="0"/>
        <v>0</v>
      </c>
      <c r="M23" s="67"/>
      <c r="N23" s="131" t="str">
        <f t="shared" si="1"/>
        <v/>
      </c>
      <c r="O23" s="131">
        <f t="shared" si="2"/>
        <v>0</v>
      </c>
      <c r="P23" s="131">
        <f t="shared" si="3"/>
        <v>0</v>
      </c>
      <c r="Q23" s="131">
        <f t="shared" si="4"/>
        <v>0</v>
      </c>
      <c r="R23" s="67"/>
      <c r="S23" s="67"/>
      <c r="T23" s="74"/>
      <c r="U23" s="74"/>
      <c r="V23" s="74"/>
      <c r="W23" s="135">
        <f t="shared" si="5"/>
        <v>0</v>
      </c>
      <c r="Y23" s="83"/>
    </row>
    <row r="24" spans="2:25" s="59" customFormat="1">
      <c r="B24" s="65"/>
      <c r="C24" s="66"/>
      <c r="D24" s="65"/>
      <c r="E24" s="77"/>
      <c r="F24" s="75"/>
      <c r="G24" s="75"/>
      <c r="H24" s="74"/>
      <c r="I24" s="74"/>
      <c r="J24" s="74"/>
      <c r="K24" s="74"/>
      <c r="L24" s="131">
        <f t="shared" si="0"/>
        <v>0</v>
      </c>
      <c r="M24" s="67"/>
      <c r="N24" s="131" t="str">
        <f t="shared" si="1"/>
        <v/>
      </c>
      <c r="O24" s="131">
        <f t="shared" si="2"/>
        <v>0</v>
      </c>
      <c r="P24" s="131">
        <f t="shared" si="3"/>
        <v>0</v>
      </c>
      <c r="Q24" s="131">
        <f t="shared" si="4"/>
        <v>0</v>
      </c>
      <c r="R24" s="67"/>
      <c r="S24" s="67"/>
      <c r="T24" s="74"/>
      <c r="U24" s="74"/>
      <c r="V24" s="74"/>
      <c r="W24" s="135">
        <f t="shared" si="5"/>
        <v>0</v>
      </c>
      <c r="Y24" s="83"/>
    </row>
    <row r="25" spans="2:25" s="59" customFormat="1">
      <c r="C25" s="68"/>
      <c r="D25" s="68"/>
      <c r="E25" s="78"/>
      <c r="F25" s="84"/>
      <c r="G25" s="85"/>
      <c r="H25" s="80"/>
      <c r="I25" s="80"/>
      <c r="J25" s="80"/>
      <c r="K25" s="80"/>
      <c r="L25" s="80"/>
      <c r="M25" s="108"/>
      <c r="N25" s="85"/>
      <c r="O25" s="85"/>
      <c r="P25" s="85"/>
      <c r="Q25" s="85"/>
      <c r="R25" s="67"/>
      <c r="S25" s="67"/>
      <c r="T25" s="80"/>
      <c r="U25" s="80"/>
      <c r="V25" s="80"/>
      <c r="W25" s="122"/>
      <c r="Y25" s="85"/>
    </row>
    <row r="26" spans="2:25" s="59" customFormat="1" ht="15.75" thickBot="1">
      <c r="B26" s="64" t="s">
        <v>290</v>
      </c>
      <c r="C26" s="71"/>
      <c r="D26" s="71"/>
      <c r="E26" s="79"/>
      <c r="F26" s="81"/>
      <c r="G26" s="86"/>
      <c r="H26" s="81"/>
      <c r="I26" s="81"/>
      <c r="J26" s="81"/>
      <c r="K26" s="81"/>
      <c r="L26" s="81"/>
      <c r="M26" s="108"/>
      <c r="N26" s="86"/>
      <c r="O26" s="86"/>
      <c r="P26" s="86"/>
      <c r="Q26" s="86"/>
      <c r="R26" s="72"/>
      <c r="S26" s="67"/>
      <c r="T26" s="81"/>
      <c r="U26" s="81"/>
      <c r="V26" s="81"/>
      <c r="W26" s="123"/>
      <c r="Y26" s="86"/>
    </row>
    <row r="27" spans="2:25" s="67" customFormat="1">
      <c r="B27" s="66" t="s">
        <v>291</v>
      </c>
      <c r="C27" s="66" t="s">
        <v>281</v>
      </c>
      <c r="D27" s="65" t="s">
        <v>282</v>
      </c>
      <c r="E27" s="111">
        <v>949</v>
      </c>
      <c r="F27" s="75"/>
      <c r="G27" s="75"/>
      <c r="H27" s="75"/>
      <c r="I27" s="75" t="s">
        <v>292</v>
      </c>
      <c r="J27" s="82">
        <v>11</v>
      </c>
      <c r="K27" s="75"/>
      <c r="L27" s="131">
        <f>IF($D27="MW",$E27,$J27*$E27/3.6/1000)</f>
        <v>2.8997222222222221</v>
      </c>
      <c r="N27" s="132">
        <f>IFERROR(IF(D27="kg/hr",E27/$E$8,""),"")</f>
        <v>0.99894736842105258</v>
      </c>
      <c r="O27" s="132">
        <f>IFERROR(E27/$E$27,"")</f>
        <v>1</v>
      </c>
      <c r="P27" s="131">
        <f t="shared" ref="P27:P43" si="6">IFERROR(L27*1000/$E$8*3.6,"")</f>
        <v>10.98842105263158</v>
      </c>
      <c r="Q27" s="131">
        <f t="shared" ref="Q27:Q43" si="7">IFERROR(L27*1000/$E$27*3.6,"")</f>
        <v>11</v>
      </c>
      <c r="R27" s="133">
        <f>IFERROR(L27/L8,"")</f>
        <v>0.99894736842105258</v>
      </c>
      <c r="S27" s="134">
        <f>IFERROR(L27/(SUM($L$27:$L$29)),"")</f>
        <v>1</v>
      </c>
      <c r="T27" s="81"/>
      <c r="U27" s="81"/>
      <c r="V27" s="81"/>
      <c r="W27" s="123"/>
      <c r="Y27" s="75"/>
    </row>
    <row r="28" spans="2:25" s="62" customFormat="1">
      <c r="B28" s="66"/>
      <c r="C28" s="66"/>
      <c r="D28" s="65"/>
      <c r="E28" s="77"/>
      <c r="F28" s="75"/>
      <c r="G28" s="75"/>
      <c r="H28" s="74"/>
      <c r="I28" s="74"/>
      <c r="J28" s="74"/>
      <c r="K28" s="74"/>
      <c r="L28" s="131">
        <f t="shared" ref="L28:L43" si="8">IF($D28="MW",$E28,$J28*$E28/3.6/1000)</f>
        <v>0</v>
      </c>
      <c r="M28" s="67"/>
      <c r="N28" s="132" t="str">
        <f t="shared" ref="N28:N43" si="9">IFERROR(IF(D28="kg/hr",E28/$E$8,""),"")</f>
        <v/>
      </c>
      <c r="O28" s="132">
        <f t="shared" ref="O28:O43" si="10">IFERROR(E28/$E$27,"")</f>
        <v>0</v>
      </c>
      <c r="P28" s="131">
        <f t="shared" si="6"/>
        <v>0</v>
      </c>
      <c r="Q28" s="131">
        <f t="shared" si="7"/>
        <v>0</v>
      </c>
      <c r="R28" s="67"/>
      <c r="S28" s="134">
        <f>IFERROR(L28/(SUM($L$27:$L$29)),"")</f>
        <v>0</v>
      </c>
      <c r="T28" s="81"/>
      <c r="U28" s="81"/>
      <c r="V28" s="81"/>
      <c r="W28" s="123"/>
      <c r="Y28" s="75"/>
    </row>
    <row r="29" spans="2:25" s="62" customFormat="1">
      <c r="B29" s="66"/>
      <c r="C29" s="66"/>
      <c r="D29" s="65"/>
      <c r="E29" s="77"/>
      <c r="F29" s="75"/>
      <c r="G29" s="75"/>
      <c r="H29" s="74"/>
      <c r="I29" s="74"/>
      <c r="J29" s="74"/>
      <c r="K29" s="74"/>
      <c r="L29" s="131">
        <f t="shared" si="8"/>
        <v>0</v>
      </c>
      <c r="M29" s="67"/>
      <c r="N29" s="132" t="str">
        <f t="shared" si="9"/>
        <v/>
      </c>
      <c r="O29" s="132">
        <f t="shared" si="10"/>
        <v>0</v>
      </c>
      <c r="P29" s="131">
        <f t="shared" si="6"/>
        <v>0</v>
      </c>
      <c r="Q29" s="131">
        <f t="shared" si="7"/>
        <v>0</v>
      </c>
      <c r="R29" s="67"/>
      <c r="S29" s="134">
        <f>IFERROR(L29/(SUM($L$27:$L$29)),"")</f>
        <v>0</v>
      </c>
      <c r="T29" s="81"/>
      <c r="U29" s="81"/>
      <c r="V29" s="81"/>
      <c r="W29" s="123"/>
      <c r="Y29" s="75"/>
    </row>
    <row r="30" spans="2:25" s="62" customFormat="1">
      <c r="B30" s="66"/>
      <c r="C30" s="65"/>
      <c r="D30" s="65"/>
      <c r="E30" s="77"/>
      <c r="F30" s="75"/>
      <c r="G30" s="75"/>
      <c r="H30" s="74"/>
      <c r="I30" s="74"/>
      <c r="J30" s="74"/>
      <c r="K30" s="74"/>
      <c r="L30" s="131">
        <f t="shared" si="8"/>
        <v>0</v>
      </c>
      <c r="M30" s="67"/>
      <c r="N30" s="132" t="str">
        <f t="shared" si="9"/>
        <v/>
      </c>
      <c r="O30" s="132">
        <f t="shared" si="10"/>
        <v>0</v>
      </c>
      <c r="P30" s="131">
        <f t="shared" si="6"/>
        <v>0</v>
      </c>
      <c r="Q30" s="131">
        <f t="shared" si="7"/>
        <v>0</v>
      </c>
      <c r="R30" s="67"/>
      <c r="S30" s="67"/>
      <c r="T30" s="74"/>
      <c r="U30" s="74"/>
      <c r="V30" s="74"/>
      <c r="W30" s="135">
        <f t="shared" ref="W30:W43" si="11">IFERROR(IF(D30="kg/hr", $T30*$E30/$E$27/$J$27, $U30*($E30*1000*3.6)/$E$27/$J$27), "fields to the left still to be filled")</f>
        <v>0</v>
      </c>
      <c r="Y30" s="75"/>
    </row>
    <row r="31" spans="2:25" s="62" customFormat="1">
      <c r="B31" s="66"/>
      <c r="C31" s="65"/>
      <c r="D31" s="65"/>
      <c r="E31" s="77"/>
      <c r="F31" s="75"/>
      <c r="G31" s="75"/>
      <c r="H31" s="74"/>
      <c r="I31" s="74"/>
      <c r="J31" s="74"/>
      <c r="K31" s="74"/>
      <c r="L31" s="131">
        <f t="shared" si="8"/>
        <v>0</v>
      </c>
      <c r="M31" s="67"/>
      <c r="N31" s="132" t="str">
        <f t="shared" si="9"/>
        <v/>
      </c>
      <c r="O31" s="132">
        <f t="shared" si="10"/>
        <v>0</v>
      </c>
      <c r="P31" s="131">
        <f t="shared" si="6"/>
        <v>0</v>
      </c>
      <c r="Q31" s="131">
        <f t="shared" si="7"/>
        <v>0</v>
      </c>
      <c r="R31" s="67"/>
      <c r="S31" s="67"/>
      <c r="T31" s="74"/>
      <c r="U31" s="74"/>
      <c r="V31" s="74"/>
      <c r="W31" s="135">
        <f t="shared" si="11"/>
        <v>0</v>
      </c>
      <c r="Y31" s="75"/>
    </row>
    <row r="32" spans="2:25" s="62" customFormat="1">
      <c r="B32" s="66" t="s">
        <v>293</v>
      </c>
      <c r="C32" s="65" t="s">
        <v>300</v>
      </c>
      <c r="D32" s="65" t="s">
        <v>282</v>
      </c>
      <c r="E32" s="111">
        <v>1</v>
      </c>
      <c r="F32" s="75"/>
      <c r="G32" s="75"/>
      <c r="H32" s="74"/>
      <c r="I32" s="114" t="s">
        <v>283</v>
      </c>
      <c r="J32" s="109">
        <v>11</v>
      </c>
      <c r="K32" s="74"/>
      <c r="L32" s="131">
        <f t="shared" si="8"/>
        <v>3.0555555555555553E-3</v>
      </c>
      <c r="M32" s="67"/>
      <c r="N32" s="132">
        <f t="shared" si="9"/>
        <v>1.0526315789473684E-3</v>
      </c>
      <c r="O32" s="132">
        <f t="shared" si="10"/>
        <v>1.053740779768177E-3</v>
      </c>
      <c r="P32" s="131">
        <f t="shared" si="6"/>
        <v>1.1578947368421052E-2</v>
      </c>
      <c r="Q32" s="131">
        <f t="shared" si="7"/>
        <v>1.1591148577449946E-2</v>
      </c>
      <c r="R32" s="67"/>
      <c r="S32" s="67"/>
      <c r="T32" s="109">
        <v>0</v>
      </c>
      <c r="U32" s="74"/>
      <c r="V32" s="74"/>
      <c r="W32" s="135">
        <f t="shared" si="11"/>
        <v>0</v>
      </c>
      <c r="Y32" s="75"/>
    </row>
    <row r="33" spans="2:26" s="62" customFormat="1">
      <c r="B33" s="66"/>
      <c r="C33" s="65"/>
      <c r="D33" s="65"/>
      <c r="E33" s="77"/>
      <c r="F33" s="75"/>
      <c r="G33" s="75"/>
      <c r="H33" s="74"/>
      <c r="I33" s="74"/>
      <c r="J33" s="74"/>
      <c r="K33" s="74"/>
      <c r="L33" s="131">
        <f t="shared" si="8"/>
        <v>0</v>
      </c>
      <c r="M33" s="67"/>
      <c r="N33" s="132" t="str">
        <f t="shared" si="9"/>
        <v/>
      </c>
      <c r="O33" s="132">
        <f t="shared" si="10"/>
        <v>0</v>
      </c>
      <c r="P33" s="131">
        <f t="shared" si="6"/>
        <v>0</v>
      </c>
      <c r="Q33" s="131">
        <f t="shared" si="7"/>
        <v>0</v>
      </c>
      <c r="R33" s="67"/>
      <c r="S33" s="67"/>
      <c r="T33" s="74"/>
      <c r="U33" s="74"/>
      <c r="V33" s="74"/>
      <c r="W33" s="135">
        <f t="shared" si="11"/>
        <v>0</v>
      </c>
      <c r="Y33" s="75"/>
    </row>
    <row r="34" spans="2:26" s="62" customFormat="1">
      <c r="B34" s="66"/>
      <c r="C34" s="65"/>
      <c r="D34" s="65"/>
      <c r="E34" s="77"/>
      <c r="F34" s="75"/>
      <c r="G34" s="75"/>
      <c r="H34" s="74"/>
      <c r="I34" s="74"/>
      <c r="J34" s="74"/>
      <c r="K34" s="74"/>
      <c r="L34" s="131">
        <f t="shared" si="8"/>
        <v>0</v>
      </c>
      <c r="M34" s="67"/>
      <c r="N34" s="132" t="str">
        <f t="shared" si="9"/>
        <v/>
      </c>
      <c r="O34" s="132">
        <f t="shared" si="10"/>
        <v>0</v>
      </c>
      <c r="P34" s="131">
        <f t="shared" si="6"/>
        <v>0</v>
      </c>
      <c r="Q34" s="131">
        <f t="shared" si="7"/>
        <v>0</v>
      </c>
      <c r="R34" s="67"/>
      <c r="S34" s="67"/>
      <c r="T34" s="74"/>
      <c r="U34" s="74"/>
      <c r="V34" s="74"/>
      <c r="W34" s="135">
        <f t="shared" si="11"/>
        <v>0</v>
      </c>
      <c r="Y34" s="75"/>
    </row>
    <row r="35" spans="2:26" s="62" customFormat="1">
      <c r="B35" s="66"/>
      <c r="C35" s="65"/>
      <c r="D35" s="65"/>
      <c r="E35" s="77"/>
      <c r="F35" s="75"/>
      <c r="G35" s="75"/>
      <c r="H35" s="74"/>
      <c r="I35" s="74"/>
      <c r="J35" s="74"/>
      <c r="K35" s="74"/>
      <c r="L35" s="131">
        <f t="shared" si="8"/>
        <v>0</v>
      </c>
      <c r="M35" s="67"/>
      <c r="N35" s="132" t="str">
        <f t="shared" si="9"/>
        <v/>
      </c>
      <c r="O35" s="132">
        <f t="shared" si="10"/>
        <v>0</v>
      </c>
      <c r="P35" s="131">
        <f t="shared" si="6"/>
        <v>0</v>
      </c>
      <c r="Q35" s="131">
        <f t="shared" si="7"/>
        <v>0</v>
      </c>
      <c r="R35" s="67"/>
      <c r="S35" s="67"/>
      <c r="T35" s="74"/>
      <c r="U35" s="74"/>
      <c r="V35" s="74"/>
      <c r="W35" s="135">
        <f t="shared" si="11"/>
        <v>0</v>
      </c>
      <c r="Y35" s="75"/>
    </row>
    <row r="36" spans="2:26" s="62" customFormat="1">
      <c r="B36" s="66"/>
      <c r="C36" s="65"/>
      <c r="D36" s="65"/>
      <c r="E36" s="77"/>
      <c r="F36" s="75"/>
      <c r="G36" s="75"/>
      <c r="H36" s="74"/>
      <c r="I36" s="74"/>
      <c r="J36" s="74"/>
      <c r="K36" s="74"/>
      <c r="L36" s="131">
        <f t="shared" si="8"/>
        <v>0</v>
      </c>
      <c r="M36" s="67"/>
      <c r="N36" s="132" t="str">
        <f t="shared" si="9"/>
        <v/>
      </c>
      <c r="O36" s="132">
        <f t="shared" si="10"/>
        <v>0</v>
      </c>
      <c r="P36" s="131">
        <f t="shared" si="6"/>
        <v>0</v>
      </c>
      <c r="Q36" s="131">
        <f t="shared" si="7"/>
        <v>0</v>
      </c>
      <c r="R36" s="67"/>
      <c r="S36" s="67"/>
      <c r="T36" s="74"/>
      <c r="U36" s="74"/>
      <c r="V36" s="74"/>
      <c r="W36" s="135">
        <f t="shared" si="11"/>
        <v>0</v>
      </c>
      <c r="Y36" s="75"/>
    </row>
    <row r="37" spans="2:26" s="62" customFormat="1">
      <c r="B37" s="66"/>
      <c r="C37" s="65"/>
      <c r="D37" s="65"/>
      <c r="E37" s="77"/>
      <c r="F37" s="75"/>
      <c r="G37" s="75"/>
      <c r="H37" s="74"/>
      <c r="I37" s="74"/>
      <c r="J37" s="74"/>
      <c r="K37" s="74"/>
      <c r="L37" s="131">
        <f t="shared" si="8"/>
        <v>0</v>
      </c>
      <c r="M37" s="67"/>
      <c r="N37" s="132" t="str">
        <f t="shared" si="9"/>
        <v/>
      </c>
      <c r="O37" s="132">
        <f t="shared" si="10"/>
        <v>0</v>
      </c>
      <c r="P37" s="131">
        <f t="shared" si="6"/>
        <v>0</v>
      </c>
      <c r="Q37" s="131">
        <f t="shared" si="7"/>
        <v>0</v>
      </c>
      <c r="R37" s="67"/>
      <c r="S37" s="67"/>
      <c r="T37" s="74"/>
      <c r="U37" s="74"/>
      <c r="V37" s="74"/>
      <c r="W37" s="135">
        <f t="shared" si="11"/>
        <v>0</v>
      </c>
      <c r="Y37" s="75"/>
    </row>
    <row r="38" spans="2:26" s="62" customFormat="1">
      <c r="B38" s="66"/>
      <c r="C38" s="65"/>
      <c r="D38" s="65"/>
      <c r="E38" s="77"/>
      <c r="F38" s="75"/>
      <c r="G38" s="75"/>
      <c r="H38" s="74"/>
      <c r="I38" s="74"/>
      <c r="J38" s="74"/>
      <c r="K38" s="74"/>
      <c r="L38" s="131">
        <f t="shared" si="8"/>
        <v>0</v>
      </c>
      <c r="M38" s="67"/>
      <c r="N38" s="132" t="str">
        <f t="shared" si="9"/>
        <v/>
      </c>
      <c r="O38" s="132">
        <f t="shared" si="10"/>
        <v>0</v>
      </c>
      <c r="P38" s="131">
        <f t="shared" si="6"/>
        <v>0</v>
      </c>
      <c r="Q38" s="131">
        <f t="shared" si="7"/>
        <v>0</v>
      </c>
      <c r="R38" s="67"/>
      <c r="S38" s="67"/>
      <c r="T38" s="74"/>
      <c r="U38" s="74"/>
      <c r="V38" s="74"/>
      <c r="W38" s="135">
        <f t="shared" si="11"/>
        <v>0</v>
      </c>
      <c r="Y38" s="75"/>
    </row>
    <row r="39" spans="2:26" s="62" customFormat="1">
      <c r="B39" s="66"/>
      <c r="C39" s="65"/>
      <c r="D39" s="65"/>
      <c r="E39" s="77"/>
      <c r="F39" s="75"/>
      <c r="G39" s="75"/>
      <c r="H39" s="74"/>
      <c r="I39" s="74"/>
      <c r="J39" s="74"/>
      <c r="K39" s="74"/>
      <c r="L39" s="131">
        <f t="shared" si="8"/>
        <v>0</v>
      </c>
      <c r="M39" s="67"/>
      <c r="N39" s="132" t="str">
        <f t="shared" si="9"/>
        <v/>
      </c>
      <c r="O39" s="132">
        <f t="shared" si="10"/>
        <v>0</v>
      </c>
      <c r="P39" s="131">
        <f t="shared" si="6"/>
        <v>0</v>
      </c>
      <c r="Q39" s="131">
        <f t="shared" si="7"/>
        <v>0</v>
      </c>
      <c r="R39" s="67"/>
      <c r="S39" s="67"/>
      <c r="T39" s="74"/>
      <c r="U39" s="74"/>
      <c r="V39" s="74"/>
      <c r="W39" s="135">
        <f t="shared" si="11"/>
        <v>0</v>
      </c>
      <c r="Y39" s="75"/>
    </row>
    <row r="40" spans="2:26">
      <c r="B40" s="66"/>
      <c r="C40" s="66"/>
      <c r="D40" s="65"/>
      <c r="E40" s="77"/>
      <c r="F40" s="75"/>
      <c r="G40" s="75"/>
      <c r="H40" s="74"/>
      <c r="I40" s="74"/>
      <c r="J40" s="74"/>
      <c r="K40" s="74"/>
      <c r="L40" s="131">
        <f t="shared" si="8"/>
        <v>0</v>
      </c>
      <c r="M40" s="67"/>
      <c r="N40" s="132" t="str">
        <f t="shared" si="9"/>
        <v/>
      </c>
      <c r="O40" s="132">
        <f t="shared" si="10"/>
        <v>0</v>
      </c>
      <c r="P40" s="131">
        <f t="shared" si="6"/>
        <v>0</v>
      </c>
      <c r="Q40" s="131">
        <f t="shared" si="7"/>
        <v>0</v>
      </c>
      <c r="R40" s="67"/>
      <c r="S40" s="67"/>
      <c r="T40" s="74"/>
      <c r="U40" s="74"/>
      <c r="V40" s="74"/>
      <c r="W40" s="135">
        <f t="shared" si="11"/>
        <v>0</v>
      </c>
      <c r="Y40" s="75"/>
      <c r="Z40" s="59"/>
    </row>
    <row r="41" spans="2:26">
      <c r="B41" s="66"/>
      <c r="C41" s="66"/>
      <c r="D41" s="65"/>
      <c r="E41" s="77"/>
      <c r="F41" s="75"/>
      <c r="G41" s="75"/>
      <c r="H41" s="74"/>
      <c r="I41" s="74"/>
      <c r="J41" s="74"/>
      <c r="K41" s="74"/>
      <c r="L41" s="131">
        <f t="shared" si="8"/>
        <v>0</v>
      </c>
      <c r="M41" s="67"/>
      <c r="N41" s="132" t="str">
        <f t="shared" si="9"/>
        <v/>
      </c>
      <c r="O41" s="132">
        <f t="shared" si="10"/>
        <v>0</v>
      </c>
      <c r="P41" s="131">
        <f t="shared" si="6"/>
        <v>0</v>
      </c>
      <c r="Q41" s="131">
        <f t="shared" si="7"/>
        <v>0</v>
      </c>
      <c r="R41" s="67"/>
      <c r="S41" s="67"/>
      <c r="T41" s="74"/>
      <c r="U41" s="74"/>
      <c r="V41" s="74"/>
      <c r="W41" s="135">
        <f t="shared" si="11"/>
        <v>0</v>
      </c>
      <c r="Y41" s="75"/>
      <c r="Z41" s="59"/>
    </row>
    <row r="42" spans="2:26" s="62" customFormat="1">
      <c r="B42" s="66"/>
      <c r="C42" s="66"/>
      <c r="D42" s="65"/>
      <c r="E42" s="77"/>
      <c r="F42" s="75"/>
      <c r="G42" s="75"/>
      <c r="H42" s="74"/>
      <c r="I42" s="74"/>
      <c r="J42" s="74"/>
      <c r="K42" s="74"/>
      <c r="L42" s="131">
        <f t="shared" si="8"/>
        <v>0</v>
      </c>
      <c r="M42" s="67"/>
      <c r="N42" s="132" t="str">
        <f t="shared" si="9"/>
        <v/>
      </c>
      <c r="O42" s="132">
        <f t="shared" si="10"/>
        <v>0</v>
      </c>
      <c r="P42" s="131">
        <f t="shared" si="6"/>
        <v>0</v>
      </c>
      <c r="Q42" s="131">
        <f t="shared" si="7"/>
        <v>0</v>
      </c>
      <c r="R42" s="67"/>
      <c r="S42" s="67"/>
      <c r="T42" s="74"/>
      <c r="U42" s="74"/>
      <c r="V42" s="74"/>
      <c r="W42" s="135">
        <f t="shared" si="11"/>
        <v>0</v>
      </c>
      <c r="Y42" s="75"/>
    </row>
    <row r="43" spans="2:26" s="62" customFormat="1">
      <c r="B43" s="66"/>
      <c r="C43" s="66"/>
      <c r="D43" s="65"/>
      <c r="E43" s="77"/>
      <c r="F43" s="75"/>
      <c r="G43" s="75"/>
      <c r="H43" s="74"/>
      <c r="I43" s="74"/>
      <c r="J43" s="74"/>
      <c r="K43" s="74"/>
      <c r="L43" s="131">
        <f t="shared" si="8"/>
        <v>0</v>
      </c>
      <c r="M43" s="67"/>
      <c r="N43" s="132" t="str">
        <f t="shared" si="9"/>
        <v/>
      </c>
      <c r="O43" s="132">
        <f t="shared" si="10"/>
        <v>0</v>
      </c>
      <c r="P43" s="131">
        <f t="shared" si="6"/>
        <v>0</v>
      </c>
      <c r="Q43" s="131">
        <f t="shared" si="7"/>
        <v>0</v>
      </c>
      <c r="R43" s="67"/>
      <c r="S43" s="67"/>
      <c r="T43" s="74"/>
      <c r="U43" s="74"/>
      <c r="V43" s="74"/>
      <c r="W43" s="135">
        <f t="shared" si="11"/>
        <v>0</v>
      </c>
      <c r="Y43" s="75"/>
    </row>
    <row r="44" spans="2:26">
      <c r="C44" s="68"/>
      <c r="D44" s="68"/>
      <c r="E44" s="69"/>
      <c r="F44" s="68"/>
      <c r="G44" s="67"/>
      <c r="H44" s="70"/>
      <c r="I44" s="70"/>
      <c r="J44" s="70"/>
      <c r="K44" s="70"/>
      <c r="L44" s="70"/>
      <c r="M44" s="59"/>
      <c r="N44" s="67"/>
      <c r="O44" s="67"/>
      <c r="P44" s="67"/>
      <c r="Q44" s="67"/>
      <c r="T44" s="70"/>
      <c r="U44" s="70"/>
      <c r="V44" s="70"/>
      <c r="W44" s="120"/>
      <c r="Y44" s="67"/>
      <c r="Z44" s="59"/>
    </row>
    <row r="45" spans="2:26">
      <c r="M45" s="59"/>
      <c r="Z45" s="59"/>
    </row>
    <row r="46" spans="2:26">
      <c r="M46" s="59"/>
      <c r="Z46" s="59"/>
    </row>
  </sheetData>
  <pageMargins left="0.70000000000000007" right="0.70000000000000007" top="0.75" bottom="0.75" header="0.30000000000000004" footer="0.30000000000000004"/>
  <pageSetup paperSize="9" orientation="portrait" horizontalDpi="0"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 xmlns="6324e422-a348-4aaf-babc-eb646accb08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2647E763E830141896BF9BA07AA5759" ma:contentTypeVersion="15" ma:contentTypeDescription="Create a new document." ma:contentTypeScope="" ma:versionID="9ac03cb6f39ac308e16c6524fd0f1a3e">
  <xsd:schema xmlns:xsd="http://www.w3.org/2001/XMLSchema" xmlns:xs="http://www.w3.org/2001/XMLSchema" xmlns:p="http://schemas.microsoft.com/office/2006/metadata/properties" xmlns:ns2="6324e422-a348-4aaf-babc-eb646accb088" xmlns:ns3="be40bcdf-22a3-4323-b00f-8cb0a1101874" targetNamespace="http://schemas.microsoft.com/office/2006/metadata/properties" ma:root="true" ma:fieldsID="fb324026a80941510e03de3675148d04" ns2:_="" ns3:_="">
    <xsd:import namespace="6324e422-a348-4aaf-babc-eb646accb088"/>
    <xsd:import namespace="be40bcdf-22a3-4323-b00f-8cb0a1101874"/>
    <xsd:element name="properties">
      <xsd:complexType>
        <xsd:sequence>
          <xsd:element name="documentManagement">
            <xsd:complexType>
              <xsd:all>
                <xsd:element ref="ns2:Comment"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4e422-a348-4aaf-babc-eb646accb088" elementFormDefault="qualified">
    <xsd:import namespace="http://schemas.microsoft.com/office/2006/documentManagement/types"/>
    <xsd:import namespace="http://schemas.microsoft.com/office/infopath/2007/PartnerControls"/>
    <xsd:element name="Comment" ma:index="8" nillable="true" ma:displayName="Comment" ma:format="Dropdown" ma:internalName="Comment">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e40bcdf-22a3-4323-b00f-8cb0a110187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430AE4-1BB4-432E-8FFD-9620639F63EF}">
  <ds:schemaRefs>
    <ds:schemaRef ds:uri="http://schemas.microsoft.com/office/2006/metadata/properties"/>
    <ds:schemaRef ds:uri="http://schemas.microsoft.com/office/infopath/2007/PartnerControls"/>
    <ds:schemaRef ds:uri="6324e422-a348-4aaf-babc-eb646accb088"/>
  </ds:schemaRefs>
</ds:datastoreItem>
</file>

<file path=customXml/itemProps2.xml><?xml version="1.0" encoding="utf-8"?>
<ds:datastoreItem xmlns:ds="http://schemas.openxmlformats.org/officeDocument/2006/customXml" ds:itemID="{003A34B9-1CF3-40C7-9559-08B2207462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4e422-a348-4aaf-babc-eb646accb088"/>
    <ds:schemaRef ds:uri="be40bcdf-22a3-4323-b00f-8cb0a11018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7ECBB3-2596-4F0C-A0D5-52929F551A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3</vt:i4>
      </vt:variant>
    </vt:vector>
  </HeadingPairs>
  <TitlesOfParts>
    <vt:vector size="21" baseType="lpstr">
      <vt:lpstr>Guidance</vt:lpstr>
      <vt:lpstr>Units</vt:lpstr>
      <vt:lpstr>Assumptions</vt:lpstr>
      <vt:lpstr>System Boundary</vt:lpstr>
      <vt:lpstr>Summary</vt:lpstr>
      <vt:lpstr>Fossil feedstock counterfactual</vt:lpstr>
      <vt:lpstr>Additional evidence</vt:lpstr>
      <vt:lpstr>Feedstock collection</vt:lpstr>
      <vt:lpstr>Feedstock transport</vt:lpstr>
      <vt:lpstr>Pre-processing</vt:lpstr>
      <vt:lpstr>Intermediate transport</vt:lpstr>
      <vt:lpstr>Conversion</vt:lpstr>
      <vt:lpstr>Further transport</vt:lpstr>
      <vt:lpstr>Upgrading</vt:lpstr>
      <vt:lpstr>Fuel distribution 1</vt:lpstr>
      <vt:lpstr>Fuel storage</vt:lpstr>
      <vt:lpstr>Fuel distribution 2</vt:lpstr>
      <vt:lpstr>Plane refuelling</vt:lpstr>
      <vt:lpstr>bbl_to_USgal</vt:lpstr>
      <vt:lpstr>kWh_to_MJ</vt:lpstr>
      <vt:lpstr>Yes_No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Eloise Cotton</dc:creator>
  <cp:keywords/>
  <dc:description/>
  <cp:lastModifiedBy>Oyofo, Nanasha</cp:lastModifiedBy>
  <cp:revision/>
  <dcterms:created xsi:type="dcterms:W3CDTF">2012-01-05T14:11:32Z</dcterms:created>
  <dcterms:modified xsi:type="dcterms:W3CDTF">2021-05-14T16:51:35Z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0x010100E2647E763E830141896BF9BA07AA5759</vt:lpwstr>
  </property>
</Properties>
</file>